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025" tabRatio="808" activeTab="0"/>
  </bookViews>
  <sheets>
    <sheet name="приложение 4" sheetId="1" r:id="rId1"/>
  </sheets>
  <definedNames>
    <definedName name="_xlnm.Print_Area" localSheetId="0">'приложение 4'!$A$1:$CF$71</definedName>
    <definedName name="_xlnm.Print_Titles" localSheetId="0">'приложение 4'!$A:$B</definedName>
  </definedNames>
  <calcPr fullCalcOnLoad="1"/>
</workbook>
</file>

<file path=xl/sharedStrings.xml><?xml version="1.0" encoding="utf-8"?>
<sst xmlns="http://schemas.openxmlformats.org/spreadsheetml/2006/main" count="295" uniqueCount="169">
  <si>
    <t>Приложение №4</t>
  </si>
  <si>
    <t>НАИМЕНОВАНИЕ НА РАЗХОДА</t>
  </si>
  <si>
    <t>ПАР.</t>
  </si>
  <si>
    <t>ОБЩИ ДЪРЖАВНИ СЛУЖБИ</t>
  </si>
  <si>
    <t>ОБРАЗОВАНИЕ</t>
  </si>
  <si>
    <t>ЗДРАВЕОПАЗВАНЕ</t>
  </si>
  <si>
    <t>ВСИЧКО СОПГ</t>
  </si>
  <si>
    <t>Др.д-сти по образов. -389</t>
  </si>
  <si>
    <t>Първоначален план</t>
  </si>
  <si>
    <t>Уточнен план</t>
  </si>
  <si>
    <t>Отчет</t>
  </si>
  <si>
    <t>Разлика</t>
  </si>
  <si>
    <t>% Изпълнение</t>
  </si>
  <si>
    <t>ЗАПЛАТИ на персонала по тр.правоотн.</t>
  </si>
  <si>
    <t>01</t>
  </si>
  <si>
    <t>заплати на персонала,зает по тр.прав.</t>
  </si>
  <si>
    <t>0101</t>
  </si>
  <si>
    <t>заплати на персонала,зает по служ.прав.</t>
  </si>
  <si>
    <t>0102</t>
  </si>
  <si>
    <t>запл.от прав.прирав.към трудови</t>
  </si>
  <si>
    <t>0103</t>
  </si>
  <si>
    <t>ДМС и др. възнаграждения</t>
  </si>
  <si>
    <t>0109</t>
  </si>
  <si>
    <t>Др. възнагр. и плащ. за персонал</t>
  </si>
  <si>
    <t>02</t>
  </si>
  <si>
    <t>за нещат. перс. по тр. правоотнош.</t>
  </si>
  <si>
    <t>0201</t>
  </si>
  <si>
    <t>за перс. по извънтрудови правоотнош.</t>
  </si>
  <si>
    <t>0202</t>
  </si>
  <si>
    <t>изплатени суми от СБКО</t>
  </si>
  <si>
    <t>0205</t>
  </si>
  <si>
    <t>обезщетения на персонала,с х-р на възнагр.</t>
  </si>
  <si>
    <t>0208</t>
  </si>
  <si>
    <t>др. подобни плащания и възнаграждения</t>
  </si>
  <si>
    <t>0209</t>
  </si>
  <si>
    <t xml:space="preserve">Задълж.осиг.вн. работод. </t>
  </si>
  <si>
    <t>05</t>
  </si>
  <si>
    <t>Осиг.вн. работод.(ДОО)</t>
  </si>
  <si>
    <t>0551</t>
  </si>
  <si>
    <t>Осиг.вн. работод.(УПФ)</t>
  </si>
  <si>
    <t>0552</t>
  </si>
  <si>
    <t>ЗО вноски работод.</t>
  </si>
  <si>
    <t>0560</t>
  </si>
  <si>
    <t>Вноски за ДЗПО</t>
  </si>
  <si>
    <t>0580</t>
  </si>
  <si>
    <t>ИЗДРЪЖКА</t>
  </si>
  <si>
    <t>10</t>
  </si>
  <si>
    <t>Храна</t>
  </si>
  <si>
    <t>1011</t>
  </si>
  <si>
    <t>Медикаменти</t>
  </si>
  <si>
    <t>1012</t>
  </si>
  <si>
    <t>Постелен инвентар и облекло</t>
  </si>
  <si>
    <t>1013</t>
  </si>
  <si>
    <t>Уч. и н.-изсл. разх. и книги за библ.</t>
  </si>
  <si>
    <t>1014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</si>
  <si>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</si>
  <si>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</si>
  <si>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</si>
  <si>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</si>
  <si>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</si>
  <si>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</si>
  <si>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</si>
  <si>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</si>
  <si>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платени данъци, мита и такси</t>
  </si>
  <si>
    <t>1040</t>
  </si>
  <si>
    <t>Командировки в страната</t>
  </si>
  <si>
    <t>1051</t>
  </si>
  <si>
    <t>Командировки в чужбина</t>
  </si>
  <si>
    <t>1052</t>
  </si>
  <si>
    <t>разходи за застраховки</t>
  </si>
  <si>
    <t>1062</t>
  </si>
  <si>
    <t>други разходи за СБКО</t>
  </si>
  <si>
    <t>1091</t>
  </si>
  <si>
    <t>глоби, неуст., лихви и съдебни обезщет.</t>
  </si>
  <si>
    <t>1092</t>
  </si>
  <si>
    <t>други неквалиф. в др.параграфи</t>
  </si>
  <si>
    <t>1098</t>
  </si>
  <si>
    <t>Разходи за лихви по заеми</t>
  </si>
  <si>
    <t>22</t>
  </si>
  <si>
    <t>лихви по заеми от банки</t>
  </si>
  <si>
    <t>2221</t>
  </si>
  <si>
    <t xml:space="preserve">Други разходи за лихви </t>
  </si>
  <si>
    <t>29</t>
  </si>
  <si>
    <t>др.разходи за лихви към местни лица</t>
  </si>
  <si>
    <t>2991</t>
  </si>
  <si>
    <t>Стипендии</t>
  </si>
  <si>
    <t>40</t>
  </si>
  <si>
    <t>Помощи и обезщетения</t>
  </si>
  <si>
    <t>42</t>
  </si>
  <si>
    <t>Обезщ.и пом.по реш. на ОбС</t>
  </si>
  <si>
    <t>4214</t>
  </si>
  <si>
    <t>Субс. за неф. предпр. за тек дейност</t>
  </si>
  <si>
    <t>43</t>
  </si>
  <si>
    <t>за текуща дейност</t>
  </si>
  <si>
    <t>4301</t>
  </si>
  <si>
    <t>4302</t>
  </si>
  <si>
    <t>Субс. за тек. дейност на орг. с ид. цел</t>
  </si>
  <si>
    <t>45</t>
  </si>
  <si>
    <t>Разх.за чл.внос и участ.в нетър.орг.</t>
  </si>
  <si>
    <t>46</t>
  </si>
  <si>
    <t>Основен ремонт на ДМА</t>
  </si>
  <si>
    <t>51</t>
  </si>
  <si>
    <t>Придобиване на ДМА</t>
  </si>
  <si>
    <t>52</t>
  </si>
  <si>
    <t>Придобиване на НДА</t>
  </si>
  <si>
    <t>53</t>
  </si>
  <si>
    <t>Придобиване на земя</t>
  </si>
  <si>
    <t>54</t>
  </si>
  <si>
    <t>Капиталови трансфери</t>
  </si>
  <si>
    <t>Резерв за непр. и неотл.р-ди</t>
  </si>
  <si>
    <t>ВСИЧКО РАЗХОДИ</t>
  </si>
  <si>
    <t>Общинска админ.-122</t>
  </si>
  <si>
    <t>ОбС-123</t>
  </si>
  <si>
    <t>ВСИЧКО ОБЩИ ДЪРЖАВНИ СЛУЖБИ</t>
  </si>
  <si>
    <t>ЦДГ-311</t>
  </si>
  <si>
    <t>ОТБРАНА И СИГУРНОСТ</t>
  </si>
  <si>
    <t>Превант.д-ст за намаляване на вр.посл. от БА - 283</t>
  </si>
  <si>
    <t>Др.д-сти по образованието - 389</t>
  </si>
  <si>
    <t>ВСИЧКО ОБРАЗОВАНИЕ</t>
  </si>
  <si>
    <t>Др.д-сти по здравеоп. - 469</t>
  </si>
  <si>
    <t>ВСИЧКО ЗДРАВЕОПАЗВАНЕ</t>
  </si>
  <si>
    <t>ДСП - 524</t>
  </si>
  <si>
    <t>Клубове на пенсионера - 525</t>
  </si>
  <si>
    <t>ПВЗ - 532</t>
  </si>
  <si>
    <t>ДСДОПЗ - 589</t>
  </si>
  <si>
    <t>СОЦИАЛНО ОСИГУРЯВАНЕ ПОДПОМАГАНЕ И ГРИЖИ</t>
  </si>
  <si>
    <t>ВиК - 603</t>
  </si>
  <si>
    <t>Осв.улици и площади -604</t>
  </si>
  <si>
    <t>Изгр.ремонт и поддърж.на ул.мрежа-606</t>
  </si>
  <si>
    <t>Др.д-сти по жил.стр-во - 619</t>
  </si>
  <si>
    <t>Озеленяване- 622</t>
  </si>
  <si>
    <t>Чистота - 623</t>
  </si>
  <si>
    <t>Пречистване на отпдни води в нас.места - 626</t>
  </si>
  <si>
    <t>Др.д-си по опазване на околната среда - 629</t>
  </si>
  <si>
    <t>ВСИЧКО</t>
  </si>
  <si>
    <t>ЖИЛ.СТР-ВО И БКС</t>
  </si>
  <si>
    <t>Спортни бази - 714</t>
  </si>
  <si>
    <t>Обредни домове и зали - 745</t>
  </si>
  <si>
    <t>Др.дейности по културата - 759</t>
  </si>
  <si>
    <t>ЖИЛ.СТРОИТЕЛСТВО, БКС И ОПАЗВАНЕ НА ОКОЛНАТА СРЕДА</t>
  </si>
  <si>
    <t>ПОЧИВНО ДЕЛО, КУЛТУРА И РЕЛИГИОЗНА ДЕЙНОСТ</t>
  </si>
  <si>
    <t>ВСИЧКО ПОЧ.ДЕЛО, КУЛТУРА И РЕЛИГИОЗНА ДЕЙНОСТ</t>
  </si>
  <si>
    <t>Др.д-сти по селско и горско стоп - 829</t>
  </si>
  <si>
    <t>Служби д-сти по поддърж,ремонти изгр.на пътища - 832</t>
  </si>
  <si>
    <t>Др.д-сти по транспорта - 849</t>
  </si>
  <si>
    <t>Др.д-сти по икономиката - 898</t>
  </si>
  <si>
    <t>ИКОНОМИЧЕСКИ ДЕЙНОСТИ И УСЛУГИ</t>
  </si>
  <si>
    <t>ВСИЧКО ИКОНОМИЧЕСКИ ДЕЙНОСТИ И УСЛУГИ</t>
  </si>
  <si>
    <t>Разходи за лихви -910</t>
  </si>
  <si>
    <t>Др.р-ди, некласифицир.в др. функции - 997</t>
  </si>
  <si>
    <t>РЕЗЕРВ - 998</t>
  </si>
  <si>
    <t>МЕСТНИ ДЕЙНОСТИ</t>
  </si>
  <si>
    <t>други финансови услуги</t>
  </si>
  <si>
    <t>други субсидии и плащания</t>
  </si>
  <si>
    <t>такса ангажимент</t>
  </si>
  <si>
    <t>компютри и хардуер</t>
  </si>
  <si>
    <t>транспортни средства</t>
  </si>
  <si>
    <t>стопански инвентар</t>
  </si>
  <si>
    <t>други ДМА</t>
  </si>
  <si>
    <t>за домакинствата</t>
  </si>
  <si>
    <t>съоражения</t>
  </si>
  <si>
    <t>разходи за лихви по други заеми от страната</t>
  </si>
  <si>
    <t>инфраструкторни обекти</t>
  </si>
  <si>
    <t>Детски ясли,детски кухни - 431</t>
  </si>
  <si>
    <t>Платени данъци ,такси и админ.санкции</t>
  </si>
  <si>
    <t>платени държавни данъци такси и админ.такси</t>
  </si>
  <si>
    <t>платени общински данъци такси и админ.такси</t>
  </si>
  <si>
    <t>сгради</t>
  </si>
  <si>
    <t>ОТЧЕТ ЗА РАЗХОДИТЕ ЗА МЕСТНИ ДЕЙНОСТИ ПРЕЗ 2014 ГОДИНА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</si>
</sst>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#0"/>
    <numFmt numFmtId="173" formatCode="0.0"/>
  </numFmts>
  <fonts count="27">
    <font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Protection="0">
      <alignment vertical="top"/>
    </xf>
  </cellStyleXfs>
  <cellXfs count="8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 applyProtection="1">
      <alignment/>
      <protection locked="0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172" fontId="3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172" fontId="4" fillId="24" borderId="11" xfId="0" applyNumberFormat="1" applyFont="1" applyFill="1" applyBorder="1" applyAlignment="1">
      <alignment horizontal="center" vertical="center" wrapText="1" shrinkToFit="1"/>
    </xf>
    <xf numFmtId="172" fontId="4" fillId="24" borderId="12" xfId="0" applyNumberFormat="1" applyFont="1" applyFill="1" applyBorder="1" applyAlignment="1">
      <alignment horizontal="center" vertical="center" wrapText="1" shrinkToFit="1"/>
    </xf>
    <xf numFmtId="172" fontId="4" fillId="24" borderId="13" xfId="0" applyNumberFormat="1" applyFont="1" applyFill="1" applyBorder="1" applyAlignment="1">
      <alignment horizontal="center" vertical="center" wrapText="1" shrinkToFit="1"/>
    </xf>
    <xf numFmtId="172" fontId="4" fillId="24" borderId="14" xfId="0" applyNumberFormat="1" applyFont="1" applyFill="1" applyBorder="1" applyAlignment="1">
      <alignment horizontal="center" vertical="center" wrapText="1" shrinkToFit="1"/>
    </xf>
    <xf numFmtId="0" fontId="3" fillId="24" borderId="14" xfId="0" applyFont="1" applyFill="1" applyBorder="1" applyAlignment="1">
      <alignment/>
    </xf>
    <xf numFmtId="0" fontId="3" fillId="24" borderId="14" xfId="0" applyFont="1" applyFill="1" applyBorder="1" applyAlignment="1">
      <alignment horizontal="center"/>
    </xf>
    <xf numFmtId="172" fontId="3" fillId="24" borderId="12" xfId="0" applyNumberFormat="1" applyFont="1" applyFill="1" applyBorder="1" applyAlignment="1" applyProtection="1">
      <alignment/>
      <protection/>
    </xf>
    <xf numFmtId="10" fontId="3" fillId="24" borderId="12" xfId="59" applyNumberFormat="1" applyFont="1" applyFill="1" applyBorder="1" applyAlignment="1" applyProtection="1">
      <alignment/>
      <protection/>
    </xf>
    <xf numFmtId="172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172" fontId="0" fillId="24" borderId="12" xfId="0" applyNumberFormat="1" applyFont="1" applyFill="1" applyBorder="1" applyAlignment="1" applyProtection="1">
      <alignment/>
      <protection locked="0"/>
    </xf>
    <xf numFmtId="172" fontId="0" fillId="24" borderId="12" xfId="0" applyNumberFormat="1" applyFont="1" applyFill="1" applyBorder="1" applyAlignment="1" applyProtection="1">
      <alignment/>
      <protection/>
    </xf>
    <xf numFmtId="10" fontId="0" fillId="24" borderId="12" xfId="59" applyNumberFormat="1" applyFont="1" applyFill="1" applyBorder="1" applyAlignment="1" applyProtection="1">
      <alignment/>
      <protection/>
    </xf>
    <xf numFmtId="172" fontId="0" fillId="24" borderId="0" xfId="0" applyNumberFormat="1" applyFill="1" applyAlignment="1">
      <alignment/>
    </xf>
    <xf numFmtId="0" fontId="3" fillId="24" borderId="12" xfId="0" applyFont="1" applyFill="1" applyBorder="1" applyAlignment="1">
      <alignment/>
    </xf>
    <xf numFmtId="0" fontId="3" fillId="24" borderId="12" xfId="0" applyFont="1" applyFill="1" applyBorder="1" applyAlignment="1">
      <alignment horizontal="center"/>
    </xf>
    <xf numFmtId="49" fontId="3" fillId="24" borderId="12" xfId="0" applyNumberFormat="1" applyFont="1" applyFill="1" applyBorder="1" applyAlignment="1" applyProtection="1">
      <alignment horizontal="center"/>
      <protection/>
    </xf>
    <xf numFmtId="172" fontId="0" fillId="24" borderId="0" xfId="0" applyNumberFormat="1" applyFont="1" applyFill="1" applyAlignment="1">
      <alignment/>
    </xf>
    <xf numFmtId="1" fontId="0" fillId="24" borderId="12" xfId="0" applyNumberFormat="1" applyFont="1" applyFill="1" applyBorder="1" applyAlignment="1">
      <alignment horizontal="center"/>
    </xf>
    <xf numFmtId="172" fontId="3" fillId="24" borderId="12" xfId="0" applyNumberFormat="1" applyFont="1" applyFill="1" applyBorder="1" applyAlignment="1" applyProtection="1">
      <alignment/>
      <protection locked="0"/>
    </xf>
    <xf numFmtId="0" fontId="5" fillId="24" borderId="12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172" fontId="3" fillId="24" borderId="12" xfId="0" applyNumberFormat="1" applyFont="1" applyFill="1" applyBorder="1" applyAlignment="1">
      <alignment/>
    </xf>
    <xf numFmtId="0" fontId="3" fillId="24" borderId="12" xfId="0" applyFont="1" applyFill="1" applyBorder="1" applyAlignment="1">
      <alignment horizontal="right"/>
    </xf>
    <xf numFmtId="172" fontId="3" fillId="24" borderId="12" xfId="0" applyNumberFormat="1" applyFont="1" applyFill="1" applyBorder="1" applyAlignment="1" applyProtection="1">
      <alignment horizontal="right"/>
      <protection/>
    </xf>
    <xf numFmtId="1" fontId="0" fillId="24" borderId="12" xfId="59" applyNumberFormat="1" applyFont="1" applyFill="1" applyBorder="1" applyAlignment="1" applyProtection="1">
      <alignment/>
      <protection/>
    </xf>
    <xf numFmtId="1" fontId="0" fillId="24" borderId="0" xfId="0" applyNumberFormat="1" applyFont="1" applyFill="1" applyAlignment="1" applyProtection="1">
      <alignment/>
      <protection locked="0"/>
    </xf>
    <xf numFmtId="1" fontId="4" fillId="24" borderId="13" xfId="0" applyNumberFormat="1" applyFont="1" applyFill="1" applyBorder="1" applyAlignment="1">
      <alignment horizontal="center" vertical="center" wrapText="1" shrinkToFit="1"/>
    </xf>
    <xf numFmtId="1" fontId="4" fillId="24" borderId="14" xfId="0" applyNumberFormat="1" applyFont="1" applyFill="1" applyBorder="1" applyAlignment="1">
      <alignment horizontal="center" vertical="center" wrapText="1" shrinkToFit="1"/>
    </xf>
    <xf numFmtId="1" fontId="3" fillId="24" borderId="12" xfId="59" applyNumberFormat="1" applyFont="1" applyFill="1" applyBorder="1" applyAlignment="1" applyProtection="1">
      <alignment/>
      <protection/>
    </xf>
    <xf numFmtId="1" fontId="3" fillId="24" borderId="12" xfId="0" applyNumberFormat="1" applyFont="1" applyFill="1" applyBorder="1" applyAlignment="1" applyProtection="1">
      <alignment/>
      <protection locked="0"/>
    </xf>
    <xf numFmtId="1" fontId="0" fillId="24" borderId="0" xfId="0" applyNumberFormat="1" applyFill="1" applyAlignment="1">
      <alignment/>
    </xf>
    <xf numFmtId="1" fontId="0" fillId="24" borderId="12" xfId="59" applyNumberFormat="1" applyFont="1" applyFill="1" applyBorder="1" applyAlignment="1" applyProtection="1">
      <alignment/>
      <protection/>
    </xf>
    <xf numFmtId="172" fontId="0" fillId="24" borderId="12" xfId="0" applyNumberFormat="1" applyFill="1" applyBorder="1" applyAlignment="1" applyProtection="1">
      <alignment/>
      <protection locked="0"/>
    </xf>
    <xf numFmtId="0" fontId="0" fillId="24" borderId="12" xfId="0" applyFill="1" applyBorder="1" applyAlignment="1">
      <alignment/>
    </xf>
    <xf numFmtId="172" fontId="3" fillId="24" borderId="14" xfId="0" applyNumberFormat="1" applyFont="1" applyFill="1" applyBorder="1" applyAlignment="1" applyProtection="1">
      <alignment/>
      <protection/>
    </xf>
    <xf numFmtId="172" fontId="4" fillId="24" borderId="15" xfId="0" applyNumberFormat="1" applyFont="1" applyFill="1" applyBorder="1" applyAlignment="1">
      <alignment horizontal="center" vertical="center" wrapText="1" shrinkToFit="1"/>
    </xf>
    <xf numFmtId="172" fontId="4" fillId="24" borderId="16" xfId="0" applyNumberFormat="1" applyFont="1" applyFill="1" applyBorder="1" applyAlignment="1">
      <alignment horizontal="center" vertical="center" wrapText="1" shrinkToFi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 applyProtection="1">
      <alignment/>
      <protection locked="0"/>
    </xf>
    <xf numFmtId="172" fontId="0" fillId="24" borderId="12" xfId="0" applyNumberFormat="1" applyFont="1" applyFill="1" applyBorder="1" applyAlignment="1" applyProtection="1">
      <alignment/>
      <protection locked="0"/>
    </xf>
    <xf numFmtId="0" fontId="0" fillId="24" borderId="0" xfId="0" applyFont="1" applyFill="1" applyAlignment="1">
      <alignment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172" fontId="3" fillId="24" borderId="17" xfId="0" applyNumberFormat="1" applyFont="1" applyFill="1" applyBorder="1" applyAlignment="1">
      <alignment horizontal="center" vertical="center" wrapText="1"/>
    </xf>
    <xf numFmtId="172" fontId="3" fillId="24" borderId="1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3" fillId="24" borderId="10" xfId="0" applyNumberFormat="1" applyFont="1" applyFill="1" applyBorder="1" applyAlignment="1">
      <alignment horizontal="center" vertical="center" wrapText="1"/>
    </xf>
    <xf numFmtId="172" fontId="4" fillId="24" borderId="19" xfId="0" applyNumberFormat="1" applyFont="1" applyFill="1" applyBorder="1" applyAlignment="1">
      <alignment horizontal="center" vertical="center" wrapText="1"/>
    </xf>
    <xf numFmtId="172" fontId="3" fillId="24" borderId="19" xfId="0" applyNumberFormat="1" applyFont="1" applyFill="1" applyBorder="1" applyAlignment="1">
      <alignment horizontal="center" vertical="center" wrapText="1"/>
    </xf>
    <xf numFmtId="172" fontId="3" fillId="24" borderId="18" xfId="0" applyNumberFormat="1" applyFont="1" applyFill="1" applyBorder="1" applyAlignment="1" applyProtection="1">
      <alignment horizontal="center" wrapText="1"/>
      <protection locked="0"/>
    </xf>
    <xf numFmtId="0" fontId="0" fillId="0" borderId="17" xfId="0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172" fontId="3" fillId="24" borderId="20" xfId="0" applyNumberFormat="1" applyFont="1" applyFill="1" applyBorder="1" applyAlignment="1">
      <alignment horizontal="center" vertical="center" wrapText="1"/>
    </xf>
    <xf numFmtId="172" fontId="3" fillId="24" borderId="21" xfId="0" applyNumberFormat="1" applyFont="1" applyFill="1" applyBorder="1" applyAlignment="1">
      <alignment horizontal="center" vertical="center" wrapText="1"/>
    </xf>
    <xf numFmtId="172" fontId="3" fillId="24" borderId="22" xfId="0" applyNumberFormat="1" applyFont="1" applyFill="1" applyBorder="1" applyAlignment="1">
      <alignment horizontal="center" vertical="center" wrapText="1"/>
    </xf>
    <xf numFmtId="172" fontId="3" fillId="24" borderId="23" xfId="0" applyNumberFormat="1" applyFont="1" applyFill="1" applyBorder="1" applyAlignment="1">
      <alignment horizontal="center" wrapText="1"/>
    </xf>
    <xf numFmtId="172" fontId="3" fillId="24" borderId="24" xfId="0" applyNumberFormat="1" applyFont="1" applyFill="1" applyBorder="1" applyAlignment="1">
      <alignment horizontal="center" vertical="center" wrapText="1"/>
    </xf>
    <xf numFmtId="172" fontId="3" fillId="24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2" fontId="25" fillId="24" borderId="18" xfId="0" applyNumberFormat="1" applyFont="1" applyFill="1" applyBorder="1" applyAlignment="1">
      <alignment horizontal="center" vertical="center" wrapText="1"/>
    </xf>
    <xf numFmtId="172" fontId="3" fillId="24" borderId="24" xfId="0" applyNumberFormat="1" applyFont="1" applyFill="1" applyBorder="1" applyAlignment="1">
      <alignment horizontal="center" wrapText="1"/>
    </xf>
    <xf numFmtId="172" fontId="3" fillId="24" borderId="27" xfId="0" applyNumberFormat="1" applyFont="1" applyFill="1" applyBorder="1" applyAlignment="1">
      <alignment horizontal="center" vertical="center" wrapText="1"/>
    </xf>
    <xf numFmtId="172" fontId="3" fillId="24" borderId="28" xfId="0" applyNumberFormat="1" applyFont="1" applyFill="1" applyBorder="1" applyAlignment="1">
      <alignment horizontal="center" vertical="center" wrapText="1"/>
    </xf>
    <xf numFmtId="172" fontId="3" fillId="24" borderId="29" xfId="0" applyNumberFormat="1" applyFont="1" applyFill="1" applyBorder="1" applyAlignment="1">
      <alignment horizontal="center" vertical="center" wrapText="1"/>
    </xf>
    <xf numFmtId="172" fontId="3" fillId="24" borderId="19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Резултат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73"/>
  <sheetViews>
    <sheetView showZeros="0" tabSelected="1" zoomScalePageLayoutView="0" workbookViewId="0" topLeftCell="A1">
      <pane xSplit="2" ySplit="5" topLeftCell="BU45" activePane="bottomRight" state="frozen"/>
      <selection pane="topLeft" activeCell="A1" sqref="A1"/>
      <selection pane="topRight" activeCell="GJ1" sqref="GJ1"/>
      <selection pane="bottomLeft" activeCell="A23" sqref="A23"/>
      <selection pane="bottomRight" activeCell="CB71" sqref="CB71"/>
    </sheetView>
  </sheetViews>
  <sheetFormatPr defaultColWidth="9.140625" defaultRowHeight="12.75"/>
  <cols>
    <col min="1" max="1" width="37.28125" style="1" customWidth="1"/>
    <col min="2" max="2" width="5.421875" style="2" customWidth="1"/>
    <col min="3" max="4" width="10.421875" style="53" customWidth="1"/>
    <col min="5" max="8" width="10.421875" style="1" customWidth="1"/>
    <col min="9" max="9" width="9.7109375" style="1" customWidth="1"/>
    <col min="10" max="10" width="9.28125" style="1" customWidth="1"/>
    <col min="11" max="14" width="10.421875" style="1" customWidth="1"/>
    <col min="15" max="19" width="10.421875" style="1" hidden="1" customWidth="1"/>
    <col min="20" max="21" width="10.421875" style="1" customWidth="1"/>
    <col min="22" max="22" width="8.8515625" style="1" customWidth="1"/>
    <col min="23" max="23" width="5.8515625" style="1" customWidth="1"/>
    <col min="24" max="24" width="11.00390625" style="1" hidden="1" customWidth="1"/>
    <col min="25" max="25" width="5.57421875" style="1" hidden="1" customWidth="1"/>
    <col min="26" max="27" width="8.421875" style="1" customWidth="1"/>
    <col min="28" max="28" width="11.00390625" style="1" bestFit="1" customWidth="1"/>
    <col min="29" max="34" width="10.421875" style="1" customWidth="1"/>
    <col min="35" max="35" width="8.421875" style="1" customWidth="1"/>
    <col min="36" max="41" width="10.421875" style="1" customWidth="1"/>
    <col min="42" max="42" width="9.8515625" style="1" customWidth="1"/>
    <col min="43" max="43" width="10.00390625" style="1" customWidth="1"/>
    <col min="44" max="49" width="10.421875" style="1" customWidth="1"/>
    <col min="50" max="51" width="10.421875" style="43" customWidth="1"/>
    <col min="52" max="52" width="7.8515625" style="1" customWidth="1"/>
    <col min="53" max="53" width="8.28125" style="1" customWidth="1"/>
    <col min="54" max="65" width="10.421875" style="1" customWidth="1"/>
    <col min="66" max="66" width="0.13671875" style="1" customWidth="1"/>
    <col min="67" max="67" width="10.421875" style="1" hidden="1" customWidth="1"/>
    <col min="68" max="83" width="10.421875" style="1" customWidth="1"/>
    <col min="84" max="84" width="8.00390625" style="2" customWidth="1"/>
    <col min="85" max="16384" width="9.140625" style="1" customWidth="1"/>
  </cols>
  <sheetData>
    <row r="1" spans="1:117" s="4" customFormat="1" ht="12.75" customHeight="1">
      <c r="A1" s="1"/>
      <c r="B1" s="2"/>
      <c r="C1" s="6" t="s">
        <v>0</v>
      </c>
      <c r="D1" s="50"/>
      <c r="M1" s="5"/>
      <c r="N1" s="5"/>
      <c r="O1" s="5"/>
      <c r="P1" s="5"/>
      <c r="Q1" s="5"/>
      <c r="R1" s="5"/>
      <c r="S1" s="5"/>
      <c r="T1" s="5"/>
      <c r="U1" s="5"/>
      <c r="AD1" s="5"/>
      <c r="AE1" s="5"/>
      <c r="AF1" s="5"/>
      <c r="AG1" s="5"/>
      <c r="AH1" s="5"/>
      <c r="AI1" s="5"/>
      <c r="AJ1" s="5"/>
      <c r="AK1" s="5"/>
      <c r="AL1" s="5"/>
      <c r="AM1" s="5"/>
      <c r="AX1" s="38"/>
      <c r="AY1" s="38"/>
      <c r="AZ1" s="5"/>
      <c r="BA1" s="5"/>
      <c r="BB1" s="5"/>
      <c r="BC1" s="5"/>
      <c r="BH1" s="5"/>
      <c r="BI1" s="5"/>
      <c r="BJ1" s="5"/>
      <c r="BK1" s="5"/>
      <c r="BL1" s="5"/>
      <c r="BM1" s="5"/>
      <c r="BV1" s="5"/>
      <c r="BW1" s="5"/>
      <c r="CB1" s="5"/>
      <c r="CC1" s="5"/>
      <c r="CD1" s="5"/>
      <c r="CE1" s="5"/>
      <c r="CF1" s="3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s="4" customFormat="1" ht="13.5" customHeight="1" thickBot="1">
      <c r="A2" s="1"/>
      <c r="B2" s="2"/>
      <c r="C2" s="51" t="s">
        <v>168</v>
      </c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AD2" s="5"/>
      <c r="AE2" s="5"/>
      <c r="AF2" s="5"/>
      <c r="AG2" s="5"/>
      <c r="AH2" s="5"/>
      <c r="AI2" s="5"/>
      <c r="AJ2" s="5"/>
      <c r="AK2" s="5"/>
      <c r="AL2" s="5"/>
      <c r="AM2" s="5"/>
      <c r="AX2" s="38"/>
      <c r="AY2" s="38"/>
      <c r="AZ2" s="5"/>
      <c r="BA2" s="5"/>
      <c r="BB2" s="5"/>
      <c r="BC2" s="5"/>
      <c r="BH2" s="5"/>
      <c r="BI2" s="5"/>
      <c r="BJ2" s="5"/>
      <c r="BK2" s="5"/>
      <c r="BL2" s="5"/>
      <c r="BM2" s="5"/>
      <c r="BV2" s="5"/>
      <c r="BW2" s="5"/>
      <c r="CB2" s="5"/>
      <c r="CC2" s="5"/>
      <c r="CD2" s="5"/>
      <c r="CE2" s="5"/>
      <c r="CF2" s="3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1:117" s="8" customFormat="1" ht="21.75" customHeight="1" thickBot="1">
      <c r="A3" s="67" t="s">
        <v>1</v>
      </c>
      <c r="B3" s="68" t="s">
        <v>2</v>
      </c>
      <c r="C3" s="69" t="s">
        <v>3</v>
      </c>
      <c r="D3" s="69"/>
      <c r="E3" s="69"/>
      <c r="F3" s="69"/>
      <c r="G3" s="60" t="s">
        <v>113</v>
      </c>
      <c r="H3" s="60"/>
      <c r="I3" s="58" t="s">
        <v>115</v>
      </c>
      <c r="J3" s="57"/>
      <c r="K3" s="65" t="s">
        <v>4</v>
      </c>
      <c r="L3" s="65"/>
      <c r="M3" s="65"/>
      <c r="N3" s="65"/>
      <c r="O3" s="65"/>
      <c r="P3" s="65"/>
      <c r="Q3" s="65"/>
      <c r="R3" s="65"/>
      <c r="S3" s="65"/>
      <c r="T3" s="66" t="s">
        <v>118</v>
      </c>
      <c r="U3" s="66"/>
      <c r="V3" s="60" t="s">
        <v>5</v>
      </c>
      <c r="W3" s="60"/>
      <c r="X3" s="60"/>
      <c r="Y3" s="60"/>
      <c r="Z3" s="60"/>
      <c r="AA3" s="60"/>
      <c r="AB3" s="60" t="s">
        <v>120</v>
      </c>
      <c r="AC3" s="60"/>
      <c r="AD3" s="58" t="s">
        <v>125</v>
      </c>
      <c r="AE3" s="59"/>
      <c r="AF3" s="59"/>
      <c r="AG3" s="59"/>
      <c r="AH3" s="59"/>
      <c r="AI3" s="59"/>
      <c r="AJ3" s="59"/>
      <c r="AK3" s="59"/>
      <c r="AL3" s="60" t="s">
        <v>6</v>
      </c>
      <c r="AM3" s="60"/>
      <c r="AN3" s="63" t="s">
        <v>139</v>
      </c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72" t="s">
        <v>134</v>
      </c>
      <c r="BE3" s="72"/>
      <c r="BF3" s="81" t="s">
        <v>140</v>
      </c>
      <c r="BG3" s="81"/>
      <c r="BH3" s="81"/>
      <c r="BI3" s="81"/>
      <c r="BJ3" s="81"/>
      <c r="BK3" s="81"/>
      <c r="BL3" s="73" t="s">
        <v>141</v>
      </c>
      <c r="BM3" s="74"/>
      <c r="BN3" s="58" t="s">
        <v>146</v>
      </c>
      <c r="BO3" s="57"/>
      <c r="BP3" s="59"/>
      <c r="BQ3" s="59"/>
      <c r="BR3" s="59"/>
      <c r="BS3" s="59"/>
      <c r="BT3" s="59"/>
      <c r="BU3" s="59"/>
      <c r="BV3" s="60" t="s">
        <v>147</v>
      </c>
      <c r="BW3" s="60"/>
      <c r="BX3" s="60" t="s">
        <v>148</v>
      </c>
      <c r="BY3" s="60"/>
      <c r="BZ3" s="60" t="s">
        <v>149</v>
      </c>
      <c r="CA3" s="60"/>
      <c r="CB3" s="65" t="s">
        <v>150</v>
      </c>
      <c r="CC3" s="65"/>
      <c r="CD3" s="78" t="s">
        <v>134</v>
      </c>
      <c r="CE3" s="78"/>
      <c r="CF3" s="68" t="s">
        <v>2</v>
      </c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</row>
    <row r="4" spans="1:117" s="8" customFormat="1" ht="39.75" customHeight="1" thickBot="1">
      <c r="A4" s="67"/>
      <c r="B4" s="68"/>
      <c r="C4" s="70" t="s">
        <v>111</v>
      </c>
      <c r="D4" s="70"/>
      <c r="E4" s="62" t="s">
        <v>112</v>
      </c>
      <c r="F4" s="62"/>
      <c r="G4" s="60"/>
      <c r="H4" s="60"/>
      <c r="I4" s="61" t="s">
        <v>116</v>
      </c>
      <c r="J4" s="61"/>
      <c r="K4" s="62" t="s">
        <v>114</v>
      </c>
      <c r="L4" s="79"/>
      <c r="M4" s="62" t="s">
        <v>117</v>
      </c>
      <c r="N4" s="62"/>
      <c r="O4" s="70" t="s">
        <v>7</v>
      </c>
      <c r="P4" s="70"/>
      <c r="Q4" s="70"/>
      <c r="R4" s="70"/>
      <c r="S4" s="70"/>
      <c r="T4" s="66"/>
      <c r="U4" s="66"/>
      <c r="V4" s="80" t="s">
        <v>163</v>
      </c>
      <c r="W4" s="80"/>
      <c r="X4" s="71"/>
      <c r="Y4" s="71"/>
      <c r="Z4" s="60" t="s">
        <v>119</v>
      </c>
      <c r="AA4" s="60"/>
      <c r="AB4" s="60"/>
      <c r="AC4" s="60"/>
      <c r="AD4" s="60" t="s">
        <v>121</v>
      </c>
      <c r="AE4" s="60"/>
      <c r="AF4" s="60" t="s">
        <v>122</v>
      </c>
      <c r="AG4" s="60"/>
      <c r="AH4" s="60" t="s">
        <v>123</v>
      </c>
      <c r="AI4" s="60"/>
      <c r="AJ4" s="60" t="s">
        <v>124</v>
      </c>
      <c r="AK4" s="60"/>
      <c r="AL4" s="60"/>
      <c r="AM4" s="60"/>
      <c r="AN4" s="60" t="s">
        <v>126</v>
      </c>
      <c r="AO4" s="60"/>
      <c r="AP4" s="60" t="s">
        <v>127</v>
      </c>
      <c r="AQ4" s="60"/>
      <c r="AR4" s="60" t="s">
        <v>128</v>
      </c>
      <c r="AS4" s="60"/>
      <c r="AT4" s="60" t="s">
        <v>129</v>
      </c>
      <c r="AU4" s="60"/>
      <c r="AV4" s="60" t="s">
        <v>130</v>
      </c>
      <c r="AW4" s="60"/>
      <c r="AX4" s="62" t="s">
        <v>131</v>
      </c>
      <c r="AY4" s="62"/>
      <c r="AZ4" s="62" t="s">
        <v>132</v>
      </c>
      <c r="BA4" s="62"/>
      <c r="BB4" s="62" t="s">
        <v>133</v>
      </c>
      <c r="BC4" s="62"/>
      <c r="BD4" s="82" t="s">
        <v>135</v>
      </c>
      <c r="BE4" s="82"/>
      <c r="BF4" s="60" t="s">
        <v>136</v>
      </c>
      <c r="BG4" s="60"/>
      <c r="BH4" s="60" t="s">
        <v>137</v>
      </c>
      <c r="BI4" s="60"/>
      <c r="BJ4" s="60" t="s">
        <v>138</v>
      </c>
      <c r="BK4" s="60"/>
      <c r="BL4" s="75"/>
      <c r="BM4" s="76"/>
      <c r="BN4" s="58" t="s">
        <v>142</v>
      </c>
      <c r="BO4" s="57"/>
      <c r="BP4" s="77" t="s">
        <v>143</v>
      </c>
      <c r="BQ4" s="57"/>
      <c r="BR4" s="58" t="s">
        <v>144</v>
      </c>
      <c r="BS4" s="57"/>
      <c r="BT4" s="57" t="s">
        <v>145</v>
      </c>
      <c r="BU4" s="57"/>
      <c r="BV4" s="60"/>
      <c r="BW4" s="60"/>
      <c r="BX4" s="60"/>
      <c r="BY4" s="60"/>
      <c r="BZ4" s="60"/>
      <c r="CA4" s="60"/>
      <c r="CB4" s="65"/>
      <c r="CC4" s="65"/>
      <c r="CD4" s="71" t="s">
        <v>151</v>
      </c>
      <c r="CE4" s="71"/>
      <c r="CF4" s="68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</row>
    <row r="5" spans="1:84" s="9" customFormat="1" ht="20.25" customHeight="1" thickBot="1">
      <c r="A5" s="67"/>
      <c r="B5" s="68"/>
      <c r="C5" s="10" t="s">
        <v>9</v>
      </c>
      <c r="D5" s="11" t="s">
        <v>10</v>
      </c>
      <c r="E5" s="12" t="s">
        <v>9</v>
      </c>
      <c r="F5" s="13" t="s">
        <v>10</v>
      </c>
      <c r="G5" s="12" t="s">
        <v>9</v>
      </c>
      <c r="H5" s="13" t="s">
        <v>10</v>
      </c>
      <c r="I5" s="12" t="s">
        <v>9</v>
      </c>
      <c r="J5" s="13" t="s">
        <v>10</v>
      </c>
      <c r="K5" s="49" t="s">
        <v>9</v>
      </c>
      <c r="L5" s="48" t="s">
        <v>10</v>
      </c>
      <c r="M5" s="12" t="s">
        <v>9</v>
      </c>
      <c r="N5" s="13" t="s">
        <v>10</v>
      </c>
      <c r="O5" s="10" t="s">
        <v>8</v>
      </c>
      <c r="P5" s="10" t="s">
        <v>9</v>
      </c>
      <c r="Q5" s="11" t="s">
        <v>10</v>
      </c>
      <c r="R5" s="11" t="s">
        <v>11</v>
      </c>
      <c r="S5" s="11" t="s">
        <v>12</v>
      </c>
      <c r="T5" s="12" t="s">
        <v>9</v>
      </c>
      <c r="U5" s="13" t="s">
        <v>10</v>
      </c>
      <c r="V5" s="10" t="s">
        <v>9</v>
      </c>
      <c r="W5" s="11" t="s">
        <v>10</v>
      </c>
      <c r="X5" s="10" t="s">
        <v>9</v>
      </c>
      <c r="Y5" s="11" t="s">
        <v>10</v>
      </c>
      <c r="Z5" s="12" t="s">
        <v>9</v>
      </c>
      <c r="AA5" s="13" t="s">
        <v>10</v>
      </c>
      <c r="AB5" s="12" t="s">
        <v>9</v>
      </c>
      <c r="AC5" s="13" t="s">
        <v>10</v>
      </c>
      <c r="AD5" s="12" t="s">
        <v>9</v>
      </c>
      <c r="AE5" s="13" t="s">
        <v>10</v>
      </c>
      <c r="AF5" s="12" t="s">
        <v>9</v>
      </c>
      <c r="AG5" s="13" t="s">
        <v>10</v>
      </c>
      <c r="AH5" s="12" t="s">
        <v>9</v>
      </c>
      <c r="AI5" s="13" t="s">
        <v>10</v>
      </c>
      <c r="AJ5" s="12" t="s">
        <v>9</v>
      </c>
      <c r="AK5" s="13" t="s">
        <v>10</v>
      </c>
      <c r="AL5" s="12" t="s">
        <v>9</v>
      </c>
      <c r="AM5" s="13" t="s">
        <v>10</v>
      </c>
      <c r="AN5" s="12" t="s">
        <v>9</v>
      </c>
      <c r="AO5" s="13" t="s">
        <v>10</v>
      </c>
      <c r="AP5" s="12" t="s">
        <v>9</v>
      </c>
      <c r="AQ5" s="13" t="s">
        <v>10</v>
      </c>
      <c r="AR5" s="12" t="s">
        <v>9</v>
      </c>
      <c r="AS5" s="13" t="s">
        <v>10</v>
      </c>
      <c r="AT5" s="12" t="s">
        <v>9</v>
      </c>
      <c r="AU5" s="13" t="s">
        <v>10</v>
      </c>
      <c r="AV5" s="12" t="s">
        <v>9</v>
      </c>
      <c r="AW5" s="13" t="s">
        <v>10</v>
      </c>
      <c r="AX5" s="39" t="s">
        <v>9</v>
      </c>
      <c r="AY5" s="40" t="s">
        <v>10</v>
      </c>
      <c r="AZ5" s="12" t="s">
        <v>9</v>
      </c>
      <c r="BA5" s="13" t="s">
        <v>10</v>
      </c>
      <c r="BB5" s="12" t="s">
        <v>9</v>
      </c>
      <c r="BC5" s="13" t="s">
        <v>10</v>
      </c>
      <c r="BD5" s="12" t="s">
        <v>9</v>
      </c>
      <c r="BE5" s="13" t="s">
        <v>10</v>
      </c>
      <c r="BF5" s="12" t="s">
        <v>9</v>
      </c>
      <c r="BG5" s="13" t="s">
        <v>10</v>
      </c>
      <c r="BH5" s="12" t="s">
        <v>9</v>
      </c>
      <c r="BI5" s="13" t="s">
        <v>10</v>
      </c>
      <c r="BJ5" s="12" t="s">
        <v>9</v>
      </c>
      <c r="BK5" s="13" t="s">
        <v>10</v>
      </c>
      <c r="BL5" s="10" t="s">
        <v>9</v>
      </c>
      <c r="BM5" s="11" t="s">
        <v>10</v>
      </c>
      <c r="BN5" s="10" t="s">
        <v>9</v>
      </c>
      <c r="BO5" s="11" t="s">
        <v>10</v>
      </c>
      <c r="BP5" s="10" t="s">
        <v>9</v>
      </c>
      <c r="BQ5" s="11" t="s">
        <v>10</v>
      </c>
      <c r="BR5" s="10" t="s">
        <v>9</v>
      </c>
      <c r="BS5" s="11" t="s">
        <v>10</v>
      </c>
      <c r="BT5" s="10" t="s">
        <v>9</v>
      </c>
      <c r="BU5" s="11" t="s">
        <v>10</v>
      </c>
      <c r="BV5" s="10" t="s">
        <v>9</v>
      </c>
      <c r="BW5" s="11" t="s">
        <v>10</v>
      </c>
      <c r="BX5" s="10" t="s">
        <v>9</v>
      </c>
      <c r="BY5" s="11" t="s">
        <v>10</v>
      </c>
      <c r="BZ5" s="10" t="s">
        <v>9</v>
      </c>
      <c r="CA5" s="11" t="s">
        <v>10</v>
      </c>
      <c r="CB5" s="10" t="s">
        <v>9</v>
      </c>
      <c r="CC5" s="11" t="s">
        <v>10</v>
      </c>
      <c r="CD5" s="10" t="s">
        <v>9</v>
      </c>
      <c r="CE5" s="11" t="s">
        <v>10</v>
      </c>
      <c r="CF5" s="68"/>
    </row>
    <row r="6" spans="1:117" s="17" customFormat="1" ht="16.5" customHeight="1">
      <c r="A6" s="14" t="s">
        <v>13</v>
      </c>
      <c r="B6" s="15" t="s">
        <v>14</v>
      </c>
      <c r="C6" s="16"/>
      <c r="D6" s="16">
        <f>SUM(D7:D10)</f>
        <v>0</v>
      </c>
      <c r="E6" s="16">
        <f>SUM(E7:E10)</f>
        <v>15800</v>
      </c>
      <c r="F6" s="16">
        <f>SUM(F7:F10)</f>
        <v>14877</v>
      </c>
      <c r="G6" s="16">
        <f>+E6+C6</f>
        <v>15800</v>
      </c>
      <c r="H6" s="16">
        <f aca="true" t="shared" si="0" ref="H6:H34">+F6+D6</f>
        <v>14877</v>
      </c>
      <c r="I6" s="16"/>
      <c r="J6" s="16"/>
      <c r="K6" s="16"/>
      <c r="L6" s="47"/>
      <c r="M6" s="16"/>
      <c r="N6" s="16">
        <f>SUM(N7:N10)</f>
        <v>0</v>
      </c>
      <c r="O6" s="16">
        <f>SUM(O7:O10)</f>
        <v>0</v>
      </c>
      <c r="P6" s="16">
        <f>SUM(P7:P10)</f>
        <v>0</v>
      </c>
      <c r="Q6" s="16">
        <f>SUM(Q7:Q10)</f>
        <v>0</v>
      </c>
      <c r="R6" s="16">
        <f aca="true" t="shared" si="1" ref="R6:R39">+P6-Q6</f>
        <v>0</v>
      </c>
      <c r="T6" s="16">
        <f aca="true" t="shared" si="2" ref="T6:T34">K6+M6</f>
        <v>0</v>
      </c>
      <c r="U6" s="16">
        <f aca="true" t="shared" si="3" ref="U6:U34">L6+N6</f>
        <v>0</v>
      </c>
      <c r="V6" s="16"/>
      <c r="W6" s="16"/>
      <c r="X6" s="16"/>
      <c r="Y6" s="16"/>
      <c r="Z6" s="16"/>
      <c r="AA6" s="16">
        <f>SUM(AA7:AA10)</f>
        <v>0</v>
      </c>
      <c r="AB6" s="16">
        <f aca="true" t="shared" si="4" ref="AB6:AB34">+Z6+X6+V6</f>
        <v>0</v>
      </c>
      <c r="AC6" s="16"/>
      <c r="AD6" s="16">
        <f>SUM(AD7:AD10)</f>
        <v>8965</v>
      </c>
      <c r="AE6" s="16">
        <f>SUM(AE7:AE10)</f>
        <v>3651</v>
      </c>
      <c r="AF6" s="16">
        <f>SUM(AF7:AF10)</f>
        <v>32840</v>
      </c>
      <c r="AG6" s="16">
        <f>SUM(AG7:AG10)</f>
        <v>23689</v>
      </c>
      <c r="AH6" s="16"/>
      <c r="AI6" s="16">
        <f>SUM(AI7:AI10)</f>
        <v>0</v>
      </c>
      <c r="AL6" s="16">
        <f>+AH6+AF6+AD6+AJ6</f>
        <v>41805</v>
      </c>
      <c r="AM6" s="16">
        <f>+AI6+AG6+AE6+AK6</f>
        <v>27340</v>
      </c>
      <c r="AN6" s="16"/>
      <c r="AO6" s="16"/>
      <c r="AP6" s="16"/>
      <c r="AQ6" s="16"/>
      <c r="AR6" s="16"/>
      <c r="AS6" s="16">
        <f>SUM(AS7:AS10)</f>
        <v>0</v>
      </c>
      <c r="AT6" s="16">
        <f>SUM(AT7:AT10)</f>
        <v>0</v>
      </c>
      <c r="AU6" s="16">
        <f>SUM(AU7:AU10)</f>
        <v>0</v>
      </c>
      <c r="AV6" s="16"/>
      <c r="AW6" s="16">
        <f aca="true" t="shared" si="5" ref="AW6:BC6">SUM(AW7:AW10)</f>
        <v>0</v>
      </c>
      <c r="AX6" s="16">
        <f t="shared" si="5"/>
        <v>158320</v>
      </c>
      <c r="AY6" s="16">
        <f t="shared" si="5"/>
        <v>157185</v>
      </c>
      <c r="AZ6" s="16">
        <f t="shared" si="5"/>
        <v>11825</v>
      </c>
      <c r="BA6" s="16">
        <f t="shared" si="5"/>
        <v>8313</v>
      </c>
      <c r="BB6" s="16">
        <f t="shared" si="5"/>
        <v>0</v>
      </c>
      <c r="BC6" s="16">
        <f t="shared" si="5"/>
        <v>0</v>
      </c>
      <c r="BD6" s="16">
        <f aca="true" t="shared" si="6" ref="BD6:BD23">AN6+AP6+AR6+AT6+AV6+AX6+AZ6+BB6</f>
        <v>170145</v>
      </c>
      <c r="BE6" s="16">
        <f aca="true" t="shared" si="7" ref="BE6:BE23">AO6+AQ6+AS6+AU6+AW6+AY6+BA6+BC6</f>
        <v>165498</v>
      </c>
      <c r="BF6" s="16">
        <f>SUM(BF7:BF10)</f>
        <v>31080</v>
      </c>
      <c r="BG6" s="16">
        <f>SUM(BG7:BG10)</f>
        <v>26066</v>
      </c>
      <c r="BH6" s="16">
        <f>SUM(BH7:BH10)</f>
        <v>0</v>
      </c>
      <c r="BI6" s="16">
        <f>SUM(BI7:BI10)</f>
        <v>0</v>
      </c>
      <c r="BJ6" s="16"/>
      <c r="BK6" s="16">
        <f>SUM(BK7:BK10)</f>
        <v>0</v>
      </c>
      <c r="BL6" s="16">
        <f aca="true" t="shared" si="8" ref="BL6:BL34">BF6+BH6+BJ6</f>
        <v>31080</v>
      </c>
      <c r="BM6" s="16">
        <f aca="true" t="shared" si="9" ref="BM6:BM34">BG6+BI6+BK6</f>
        <v>26066</v>
      </c>
      <c r="BN6" s="16"/>
      <c r="BO6" s="16">
        <f>SUM(BO7:BO10)</f>
        <v>0</v>
      </c>
      <c r="BP6" s="16"/>
      <c r="BQ6" s="16">
        <f>SUM(BQ7:BQ10)</f>
        <v>0</v>
      </c>
      <c r="BR6" s="16">
        <f>SUM(BR7:BR10)</f>
        <v>31120</v>
      </c>
      <c r="BS6" s="16">
        <f>SUM(BS7:BS10)</f>
        <v>31031</v>
      </c>
      <c r="BT6" s="16"/>
      <c r="BU6" s="16">
        <f>SUM(BU7:BU10)</f>
        <v>0</v>
      </c>
      <c r="BV6" s="16">
        <f aca="true" t="shared" si="10" ref="BV6:BV23">BN6+BP6+BR6+BT6</f>
        <v>31120</v>
      </c>
      <c r="BW6" s="16">
        <f aca="true" t="shared" si="11" ref="BW6:BW23">BO6+BQ6+BS6+BU6</f>
        <v>31031</v>
      </c>
      <c r="BX6" s="16"/>
      <c r="BY6" s="16">
        <f>SUM(BY7:BY10)</f>
        <v>0</v>
      </c>
      <c r="BZ6" s="16"/>
      <c r="CA6" s="16">
        <f>SUM(CA7:CA10)</f>
        <v>0</v>
      </c>
      <c r="CB6" s="16"/>
      <c r="CC6" s="16">
        <f>SUM(CC7:CC10)</f>
        <v>0</v>
      </c>
      <c r="CD6" s="16">
        <f aca="true" t="shared" si="12" ref="CD6:CD39">G6+I6+T6+AB6+AL6+BD6+BL6+BV6+BX6+BZ6+CB6</f>
        <v>289950</v>
      </c>
      <c r="CE6" s="16">
        <f aca="true" t="shared" si="13" ref="CE6:CE39">H6+J6+U6+AC6+AM6+BE6+BM6+BW6+BY6+CA6+CC6</f>
        <v>264812</v>
      </c>
      <c r="CF6" s="15" t="s">
        <v>14</v>
      </c>
      <c r="CG6" s="18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</row>
    <row r="7" spans="1:117" s="22" customFormat="1" ht="12.75">
      <c r="A7" s="20" t="s">
        <v>15</v>
      </c>
      <c r="B7" s="21" t="s">
        <v>16</v>
      </c>
      <c r="C7" s="52"/>
      <c r="D7" s="52"/>
      <c r="E7" s="22">
        <v>15800</v>
      </c>
      <c r="F7" s="22">
        <v>14877</v>
      </c>
      <c r="G7" s="16">
        <f aca="true" t="shared" si="14" ref="G7:G34">+E7+C7</f>
        <v>15800</v>
      </c>
      <c r="H7" s="16">
        <f t="shared" si="0"/>
        <v>14877</v>
      </c>
      <c r="R7" s="16">
        <f t="shared" si="1"/>
        <v>0</v>
      </c>
      <c r="S7" s="17"/>
      <c r="T7" s="16">
        <f t="shared" si="2"/>
        <v>0</v>
      </c>
      <c r="U7" s="16">
        <f t="shared" si="3"/>
        <v>0</v>
      </c>
      <c r="AB7" s="16">
        <f t="shared" si="4"/>
        <v>0</v>
      </c>
      <c r="AC7" s="16">
        <f aca="true" t="shared" si="15" ref="AC7:AC34">+AA7+Y7+W7</f>
        <v>0</v>
      </c>
      <c r="AD7" s="22">
        <v>8965</v>
      </c>
      <c r="AE7" s="22">
        <v>3651</v>
      </c>
      <c r="AF7" s="22">
        <v>32840</v>
      </c>
      <c r="AG7" s="22">
        <v>23689</v>
      </c>
      <c r="AJ7" s="24"/>
      <c r="AK7" s="24"/>
      <c r="AL7" s="16">
        <f aca="true" t="shared" si="16" ref="AL7:AL70">+AH7+AF7+AD7+AJ7</f>
        <v>41805</v>
      </c>
      <c r="AM7" s="16">
        <f aca="true" t="shared" si="17" ref="AM7:AM69">+AI7+AG7+AE7+AK7</f>
        <v>27340</v>
      </c>
      <c r="AX7" s="44">
        <v>158320</v>
      </c>
      <c r="AY7" s="44">
        <v>157185</v>
      </c>
      <c r="AZ7" s="22">
        <v>11825</v>
      </c>
      <c r="BA7" s="22">
        <v>8313</v>
      </c>
      <c r="BD7" s="16">
        <f t="shared" si="6"/>
        <v>170145</v>
      </c>
      <c r="BE7" s="16">
        <f t="shared" si="7"/>
        <v>165498</v>
      </c>
      <c r="BF7" s="22">
        <v>31080</v>
      </c>
      <c r="BG7" s="22">
        <v>26066</v>
      </c>
      <c r="BL7" s="16">
        <f t="shared" si="8"/>
        <v>31080</v>
      </c>
      <c r="BM7" s="16">
        <f t="shared" si="9"/>
        <v>26066</v>
      </c>
      <c r="BR7" s="22">
        <v>31120</v>
      </c>
      <c r="BS7" s="22">
        <v>31031</v>
      </c>
      <c r="BV7" s="16">
        <f t="shared" si="10"/>
        <v>31120</v>
      </c>
      <c r="BW7" s="16">
        <f t="shared" si="11"/>
        <v>31031</v>
      </c>
      <c r="CD7" s="16">
        <f t="shared" si="12"/>
        <v>289950</v>
      </c>
      <c r="CE7" s="16">
        <f t="shared" si="13"/>
        <v>264812</v>
      </c>
      <c r="CF7" s="21" t="s">
        <v>16</v>
      </c>
      <c r="CG7" s="25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</row>
    <row r="8" spans="1:117" s="22" customFormat="1" ht="12.75" customHeight="1">
      <c r="A8" s="20" t="s">
        <v>17</v>
      </c>
      <c r="B8" s="21" t="s">
        <v>18</v>
      </c>
      <c r="C8" s="52"/>
      <c r="D8" s="52"/>
      <c r="G8" s="16">
        <f t="shared" si="14"/>
        <v>0</v>
      </c>
      <c r="H8" s="16">
        <f t="shared" si="0"/>
        <v>0</v>
      </c>
      <c r="O8" s="22">
        <v>0</v>
      </c>
      <c r="R8" s="16">
        <f t="shared" si="1"/>
        <v>0</v>
      </c>
      <c r="S8" s="17"/>
      <c r="T8" s="16">
        <f t="shared" si="2"/>
        <v>0</v>
      </c>
      <c r="U8" s="16">
        <f t="shared" si="3"/>
        <v>0</v>
      </c>
      <c r="AB8" s="16">
        <f t="shared" si="4"/>
        <v>0</v>
      </c>
      <c r="AC8" s="16">
        <f t="shared" si="15"/>
        <v>0</v>
      </c>
      <c r="AJ8" s="17"/>
      <c r="AK8" s="17"/>
      <c r="AL8" s="16">
        <f t="shared" si="16"/>
        <v>0</v>
      </c>
      <c r="AM8" s="16">
        <f t="shared" si="17"/>
        <v>0</v>
      </c>
      <c r="AX8" s="41"/>
      <c r="AY8" s="41"/>
      <c r="BD8" s="16">
        <f t="shared" si="6"/>
        <v>0</v>
      </c>
      <c r="BE8" s="16">
        <f t="shared" si="7"/>
        <v>0</v>
      </c>
      <c r="BL8" s="16">
        <f t="shared" si="8"/>
        <v>0</v>
      </c>
      <c r="BM8" s="16">
        <f t="shared" si="9"/>
        <v>0</v>
      </c>
      <c r="BV8" s="16">
        <f t="shared" si="10"/>
        <v>0</v>
      </c>
      <c r="BW8" s="16">
        <f t="shared" si="11"/>
        <v>0</v>
      </c>
      <c r="CD8" s="16">
        <f t="shared" si="12"/>
        <v>0</v>
      </c>
      <c r="CE8" s="16">
        <f t="shared" si="13"/>
        <v>0</v>
      </c>
      <c r="CF8" s="21" t="s">
        <v>18</v>
      </c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</row>
    <row r="9" spans="1:117" s="22" customFormat="1" ht="11.25" customHeight="1">
      <c r="A9" s="20" t="s">
        <v>19</v>
      </c>
      <c r="B9" s="21" t="s">
        <v>20</v>
      </c>
      <c r="C9" s="52"/>
      <c r="D9" s="52"/>
      <c r="G9" s="16">
        <f t="shared" si="14"/>
        <v>0</v>
      </c>
      <c r="H9" s="16">
        <f t="shared" si="0"/>
        <v>0</v>
      </c>
      <c r="O9" s="22">
        <v>0</v>
      </c>
      <c r="R9" s="16">
        <f t="shared" si="1"/>
        <v>0</v>
      </c>
      <c r="S9" s="17"/>
      <c r="T9" s="16">
        <f t="shared" si="2"/>
        <v>0</v>
      </c>
      <c r="U9" s="16">
        <f t="shared" si="3"/>
        <v>0</v>
      </c>
      <c r="AB9" s="16">
        <f t="shared" si="4"/>
        <v>0</v>
      </c>
      <c r="AC9" s="16">
        <f t="shared" si="15"/>
        <v>0</v>
      </c>
      <c r="AJ9" s="17"/>
      <c r="AK9" s="17"/>
      <c r="AL9" s="16">
        <f t="shared" si="16"/>
        <v>0</v>
      </c>
      <c r="AM9" s="16">
        <f t="shared" si="17"/>
        <v>0</v>
      </c>
      <c r="AX9" s="41"/>
      <c r="AY9" s="41"/>
      <c r="BD9" s="16">
        <f t="shared" si="6"/>
        <v>0</v>
      </c>
      <c r="BE9" s="16">
        <f t="shared" si="7"/>
        <v>0</v>
      </c>
      <c r="BL9" s="16">
        <f t="shared" si="8"/>
        <v>0</v>
      </c>
      <c r="BM9" s="16">
        <f t="shared" si="9"/>
        <v>0</v>
      </c>
      <c r="BV9" s="16">
        <f t="shared" si="10"/>
        <v>0</v>
      </c>
      <c r="BW9" s="16">
        <f t="shared" si="11"/>
        <v>0</v>
      </c>
      <c r="CD9" s="16">
        <f t="shared" si="12"/>
        <v>0</v>
      </c>
      <c r="CE9" s="16">
        <f t="shared" si="13"/>
        <v>0</v>
      </c>
      <c r="CF9" s="21" t="s">
        <v>20</v>
      </c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</row>
    <row r="10" spans="1:117" s="22" customFormat="1" ht="12" customHeight="1">
      <c r="A10" s="20" t="s">
        <v>21</v>
      </c>
      <c r="B10" s="21" t="s">
        <v>22</v>
      </c>
      <c r="C10" s="52"/>
      <c r="D10" s="52"/>
      <c r="G10" s="16">
        <f t="shared" si="14"/>
        <v>0</v>
      </c>
      <c r="H10" s="16">
        <f t="shared" si="0"/>
        <v>0</v>
      </c>
      <c r="O10" s="22">
        <v>0</v>
      </c>
      <c r="R10" s="16">
        <f t="shared" si="1"/>
        <v>0</v>
      </c>
      <c r="S10" s="17"/>
      <c r="T10" s="16">
        <f t="shared" si="2"/>
        <v>0</v>
      </c>
      <c r="U10" s="16">
        <f t="shared" si="3"/>
        <v>0</v>
      </c>
      <c r="AB10" s="16">
        <f t="shared" si="4"/>
        <v>0</v>
      </c>
      <c r="AC10" s="16">
        <f t="shared" si="15"/>
        <v>0</v>
      </c>
      <c r="AJ10" s="17"/>
      <c r="AK10" s="17"/>
      <c r="AL10" s="16">
        <f t="shared" si="16"/>
        <v>0</v>
      </c>
      <c r="AM10" s="16">
        <f t="shared" si="17"/>
        <v>0</v>
      </c>
      <c r="AX10" s="41"/>
      <c r="AY10" s="41"/>
      <c r="BD10" s="16">
        <f t="shared" si="6"/>
        <v>0</v>
      </c>
      <c r="BE10" s="16">
        <f t="shared" si="7"/>
        <v>0</v>
      </c>
      <c r="BL10" s="16">
        <f t="shared" si="8"/>
        <v>0</v>
      </c>
      <c r="BM10" s="16">
        <f t="shared" si="9"/>
        <v>0</v>
      </c>
      <c r="BV10" s="16">
        <f t="shared" si="10"/>
        <v>0</v>
      </c>
      <c r="BW10" s="16">
        <f t="shared" si="11"/>
        <v>0</v>
      </c>
      <c r="CD10" s="16">
        <f t="shared" si="12"/>
        <v>0</v>
      </c>
      <c r="CE10" s="16">
        <f t="shared" si="13"/>
        <v>0</v>
      </c>
      <c r="CF10" s="21" t="s">
        <v>22</v>
      </c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</row>
    <row r="11" spans="1:117" s="17" customFormat="1" ht="12" customHeight="1">
      <c r="A11" s="26" t="s">
        <v>23</v>
      </c>
      <c r="B11" s="27" t="s">
        <v>24</v>
      </c>
      <c r="C11" s="16"/>
      <c r="D11" s="16">
        <f>SUM(D12:D16)</f>
        <v>0</v>
      </c>
      <c r="E11" s="16">
        <f>SUM(E12:E16)</f>
        <v>116340</v>
      </c>
      <c r="F11" s="16">
        <f>SUM(F12:F16)</f>
        <v>102976</v>
      </c>
      <c r="G11" s="16">
        <f t="shared" si="14"/>
        <v>116340</v>
      </c>
      <c r="H11" s="16">
        <f t="shared" si="0"/>
        <v>102976</v>
      </c>
      <c r="I11" s="16"/>
      <c r="J11" s="16">
        <f>SUM(J12:J16)</f>
        <v>0</v>
      </c>
      <c r="K11" s="16"/>
      <c r="L11" s="16">
        <f>SUM(L12:L16)</f>
        <v>0</v>
      </c>
      <c r="M11" s="16"/>
      <c r="N11" s="16">
        <f>SUM(N12:N16)</f>
        <v>0</v>
      </c>
      <c r="O11" s="16">
        <f>SUM(O12:O16)</f>
        <v>0</v>
      </c>
      <c r="P11" s="16">
        <f>SUM(P12:P16)</f>
        <v>0</v>
      </c>
      <c r="Q11" s="16">
        <f>SUM(Q12:Q16)</f>
        <v>0</v>
      </c>
      <c r="R11" s="16">
        <f t="shared" si="1"/>
        <v>0</v>
      </c>
      <c r="T11" s="16">
        <f t="shared" si="2"/>
        <v>0</v>
      </c>
      <c r="U11" s="16">
        <f t="shared" si="3"/>
        <v>0</v>
      </c>
      <c r="V11" s="16"/>
      <c r="W11" s="16">
        <f>SUM(W12:W16)</f>
        <v>0</v>
      </c>
      <c r="X11" s="16"/>
      <c r="Y11" s="16"/>
      <c r="Z11" s="16"/>
      <c r="AA11" s="16">
        <f>SUM(AA12:AA16)</f>
        <v>0</v>
      </c>
      <c r="AB11" s="16">
        <f t="shared" si="4"/>
        <v>0</v>
      </c>
      <c r="AC11" s="16">
        <f t="shared" si="15"/>
        <v>0</v>
      </c>
      <c r="AD11" s="16">
        <f>SUM(AD12:AD16)</f>
        <v>1985</v>
      </c>
      <c r="AE11" s="16">
        <f>SUM(AE12:AE16)</f>
        <v>1670</v>
      </c>
      <c r="AF11" s="16">
        <f>SUM(AF12:AF16)</f>
        <v>1660</v>
      </c>
      <c r="AG11" s="16">
        <f>SUM(AG12:AG16)</f>
        <v>1243</v>
      </c>
      <c r="AH11" s="16"/>
      <c r="AI11" s="16">
        <f>SUM(AI12:AI16)</f>
        <v>0</v>
      </c>
      <c r="AL11" s="16">
        <f t="shared" si="16"/>
        <v>3645</v>
      </c>
      <c r="AM11" s="16">
        <f t="shared" si="17"/>
        <v>2913</v>
      </c>
      <c r="AN11" s="16">
        <f>SUM(AN12:AN16)</f>
        <v>2500</v>
      </c>
      <c r="AO11" s="16">
        <f>SUM(AO12:AO16)</f>
        <v>2500</v>
      </c>
      <c r="AP11" s="16"/>
      <c r="AQ11" s="16">
        <f>SUM(AQ12:AQ16)</f>
        <v>0</v>
      </c>
      <c r="AR11" s="16">
        <f>SUM(AR12:AR16)</f>
        <v>741</v>
      </c>
      <c r="AS11" s="16">
        <f>SUM(AS12:AS16)</f>
        <v>741</v>
      </c>
      <c r="AT11" s="16">
        <f>SUM(AT12:AT16)</f>
        <v>0</v>
      </c>
      <c r="AU11" s="16">
        <f>SUM(AU12:AU16)</f>
        <v>0</v>
      </c>
      <c r="AV11" s="16">
        <f aca="true" t="shared" si="18" ref="AV11:BC11">SUM(AV12:AV16)</f>
        <v>30</v>
      </c>
      <c r="AW11" s="16">
        <f t="shared" si="18"/>
        <v>26</v>
      </c>
      <c r="AX11" s="16">
        <f t="shared" si="18"/>
        <v>11990</v>
      </c>
      <c r="AY11" s="16">
        <f t="shared" si="18"/>
        <v>10329</v>
      </c>
      <c r="AZ11" s="16">
        <f t="shared" si="18"/>
        <v>2900</v>
      </c>
      <c r="BA11" s="16">
        <f t="shared" si="18"/>
        <v>2837</v>
      </c>
      <c r="BB11" s="16">
        <f t="shared" si="18"/>
        <v>0</v>
      </c>
      <c r="BC11" s="16">
        <f t="shared" si="18"/>
        <v>0</v>
      </c>
      <c r="BD11" s="16">
        <f>AN11+AP11+AR11+AT11+AV11+AX11+AZ11+BB11</f>
        <v>18161</v>
      </c>
      <c r="BE11" s="16">
        <f t="shared" si="7"/>
        <v>16433</v>
      </c>
      <c r="BF11" s="16">
        <f aca="true" t="shared" si="19" ref="BF11:BK11">SUM(BF12:BF16)</f>
        <v>1440</v>
      </c>
      <c r="BG11" s="16">
        <f t="shared" si="19"/>
        <v>1264</v>
      </c>
      <c r="BH11" s="16">
        <f t="shared" si="19"/>
        <v>14376</v>
      </c>
      <c r="BI11" s="16">
        <f t="shared" si="19"/>
        <v>14376</v>
      </c>
      <c r="BJ11" s="16">
        <f t="shared" si="19"/>
        <v>750</v>
      </c>
      <c r="BK11" s="16">
        <f t="shared" si="19"/>
        <v>741</v>
      </c>
      <c r="BL11" s="16">
        <f t="shared" si="8"/>
        <v>16566</v>
      </c>
      <c r="BM11" s="16">
        <f t="shared" si="9"/>
        <v>16381</v>
      </c>
      <c r="BN11" s="16"/>
      <c r="BO11" s="16">
        <f>SUM(BO12:BO16)</f>
        <v>0</v>
      </c>
      <c r="BP11" s="16"/>
      <c r="BQ11" s="16">
        <f>SUM(BQ12:BQ16)</f>
        <v>0</v>
      </c>
      <c r="BR11" s="16">
        <f>SUM(BR12:BR16)</f>
        <v>4789</v>
      </c>
      <c r="BS11" s="16">
        <f>SUM(BS12:BS16)</f>
        <v>4789</v>
      </c>
      <c r="BT11" s="16">
        <f>SUM(BT12:BT16)</f>
        <v>10000</v>
      </c>
      <c r="BU11" s="16">
        <f>SUM(BU12:BU16)</f>
        <v>4425</v>
      </c>
      <c r="BV11" s="16">
        <f t="shared" si="10"/>
        <v>14789</v>
      </c>
      <c r="BW11" s="16">
        <f t="shared" si="11"/>
        <v>9214</v>
      </c>
      <c r="BX11" s="16"/>
      <c r="BY11" s="16">
        <f>SUM(BY12:BY16)</f>
        <v>0</v>
      </c>
      <c r="BZ11" s="16"/>
      <c r="CA11" s="16">
        <f>SUM(CA12:CA16)</f>
        <v>0</v>
      </c>
      <c r="CB11" s="16"/>
      <c r="CC11" s="16">
        <f>SUM(CC12:CC16)</f>
        <v>0</v>
      </c>
      <c r="CD11" s="16">
        <f t="shared" si="12"/>
        <v>169501</v>
      </c>
      <c r="CE11" s="16">
        <f t="shared" si="13"/>
        <v>147917</v>
      </c>
      <c r="CF11" s="28" t="s">
        <v>24</v>
      </c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</row>
    <row r="12" spans="1:117" s="22" customFormat="1" ht="12.75">
      <c r="A12" s="20" t="s">
        <v>25</v>
      </c>
      <c r="B12" s="21" t="s">
        <v>26</v>
      </c>
      <c r="C12" s="52"/>
      <c r="D12" s="52"/>
      <c r="G12" s="16">
        <f t="shared" si="14"/>
        <v>0</v>
      </c>
      <c r="H12" s="16">
        <f t="shared" si="0"/>
        <v>0</v>
      </c>
      <c r="R12" s="23">
        <f t="shared" si="1"/>
        <v>0</v>
      </c>
      <c r="S12" s="24"/>
      <c r="T12" s="16">
        <f t="shared" si="2"/>
        <v>0</v>
      </c>
      <c r="U12" s="16">
        <f t="shared" si="3"/>
        <v>0</v>
      </c>
      <c r="AB12" s="23">
        <f t="shared" si="4"/>
        <v>0</v>
      </c>
      <c r="AC12" s="23">
        <f t="shared" si="15"/>
        <v>0</v>
      </c>
      <c r="AJ12" s="24"/>
      <c r="AK12" s="24"/>
      <c r="AL12" s="16">
        <f t="shared" si="16"/>
        <v>0</v>
      </c>
      <c r="AM12" s="16">
        <f t="shared" si="17"/>
        <v>0</v>
      </c>
      <c r="AU12" s="22">
        <v>0</v>
      </c>
      <c r="AX12" s="37"/>
      <c r="AY12" s="37"/>
      <c r="BD12" s="16">
        <f t="shared" si="6"/>
        <v>0</v>
      </c>
      <c r="BE12" s="16">
        <f t="shared" si="7"/>
        <v>0</v>
      </c>
      <c r="BL12" s="16">
        <f t="shared" si="8"/>
        <v>0</v>
      </c>
      <c r="BM12" s="16">
        <f t="shared" si="9"/>
        <v>0</v>
      </c>
      <c r="BV12" s="16">
        <f t="shared" si="10"/>
        <v>0</v>
      </c>
      <c r="BW12" s="16">
        <f t="shared" si="11"/>
        <v>0</v>
      </c>
      <c r="CD12" s="16">
        <f t="shared" si="12"/>
        <v>0</v>
      </c>
      <c r="CE12" s="16">
        <f t="shared" si="13"/>
        <v>0</v>
      </c>
      <c r="CF12" s="21" t="s">
        <v>26</v>
      </c>
      <c r="CG12" s="29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</row>
    <row r="13" spans="1:117" s="22" customFormat="1" ht="12.75">
      <c r="A13" s="20" t="s">
        <v>27</v>
      </c>
      <c r="B13" s="21" t="s">
        <v>28</v>
      </c>
      <c r="C13" s="52"/>
      <c r="D13" s="52"/>
      <c r="E13" s="22">
        <v>115920</v>
      </c>
      <c r="F13" s="22">
        <v>102639</v>
      </c>
      <c r="G13" s="16">
        <f t="shared" si="14"/>
        <v>115920</v>
      </c>
      <c r="H13" s="16">
        <f t="shared" si="0"/>
        <v>102639</v>
      </c>
      <c r="R13" s="16">
        <f t="shared" si="1"/>
        <v>0</v>
      </c>
      <c r="S13" s="17"/>
      <c r="T13" s="16">
        <f t="shared" si="2"/>
        <v>0</v>
      </c>
      <c r="U13" s="16">
        <f t="shared" si="3"/>
        <v>0</v>
      </c>
      <c r="AB13" s="16">
        <f t="shared" si="4"/>
        <v>0</v>
      </c>
      <c r="AC13" s="16">
        <f t="shared" si="15"/>
        <v>0</v>
      </c>
      <c r="AJ13" s="17"/>
      <c r="AK13" s="17"/>
      <c r="AL13" s="16">
        <f t="shared" si="16"/>
        <v>0</v>
      </c>
      <c r="AM13" s="16">
        <f t="shared" si="17"/>
        <v>0</v>
      </c>
      <c r="AX13" s="41"/>
      <c r="AY13" s="41"/>
      <c r="BD13" s="16">
        <f t="shared" si="6"/>
        <v>0</v>
      </c>
      <c r="BE13" s="16">
        <f t="shared" si="7"/>
        <v>0</v>
      </c>
      <c r="BL13" s="16">
        <f t="shared" si="8"/>
        <v>0</v>
      </c>
      <c r="BM13" s="16">
        <f t="shared" si="9"/>
        <v>0</v>
      </c>
      <c r="BV13" s="16">
        <f t="shared" si="10"/>
        <v>0</v>
      </c>
      <c r="BW13" s="16">
        <f t="shared" si="11"/>
        <v>0</v>
      </c>
      <c r="CD13" s="16">
        <f t="shared" si="12"/>
        <v>115920</v>
      </c>
      <c r="CE13" s="16">
        <f t="shared" si="13"/>
        <v>102639</v>
      </c>
      <c r="CF13" s="21" t="s">
        <v>28</v>
      </c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</row>
    <row r="14" spans="1:117" s="22" customFormat="1" ht="12.75">
      <c r="A14" s="20" t="s">
        <v>29</v>
      </c>
      <c r="B14" s="30" t="s">
        <v>30</v>
      </c>
      <c r="C14" s="52"/>
      <c r="D14" s="52"/>
      <c r="E14" s="22">
        <v>220</v>
      </c>
      <c r="F14" s="22">
        <v>212</v>
      </c>
      <c r="G14" s="16">
        <f t="shared" si="14"/>
        <v>220</v>
      </c>
      <c r="H14" s="16">
        <f t="shared" si="0"/>
        <v>212</v>
      </c>
      <c r="R14" s="16">
        <f t="shared" si="1"/>
        <v>0</v>
      </c>
      <c r="S14" s="17"/>
      <c r="T14" s="16">
        <f t="shared" si="2"/>
        <v>0</v>
      </c>
      <c r="U14" s="16">
        <f t="shared" si="3"/>
        <v>0</v>
      </c>
      <c r="AB14" s="16">
        <f t="shared" si="4"/>
        <v>0</v>
      </c>
      <c r="AC14" s="16">
        <f t="shared" si="15"/>
        <v>0</v>
      </c>
      <c r="AD14" s="22">
        <v>440</v>
      </c>
      <c r="AE14" s="22">
        <v>136</v>
      </c>
      <c r="AF14" s="22">
        <v>1540</v>
      </c>
      <c r="AG14" s="22">
        <v>1127</v>
      </c>
      <c r="AJ14" s="17"/>
      <c r="AK14" s="17"/>
      <c r="AL14" s="16">
        <f t="shared" si="16"/>
        <v>1980</v>
      </c>
      <c r="AM14" s="16">
        <f t="shared" si="17"/>
        <v>1263</v>
      </c>
      <c r="AX14" s="44">
        <v>7700</v>
      </c>
      <c r="AY14" s="44">
        <v>6039</v>
      </c>
      <c r="BD14" s="16">
        <f t="shared" si="6"/>
        <v>7700</v>
      </c>
      <c r="BE14" s="16">
        <f t="shared" si="7"/>
        <v>6039</v>
      </c>
      <c r="BF14" s="22">
        <v>1320</v>
      </c>
      <c r="BG14" s="22">
        <v>1145</v>
      </c>
      <c r="BL14" s="16">
        <f>BF14+BH14+BJ14</f>
        <v>1320</v>
      </c>
      <c r="BM14" s="16">
        <f t="shared" si="9"/>
        <v>1145</v>
      </c>
      <c r="BR14" s="22">
        <v>1003</v>
      </c>
      <c r="BS14" s="45">
        <v>1003</v>
      </c>
      <c r="BV14" s="16">
        <f t="shared" si="10"/>
        <v>1003</v>
      </c>
      <c r="BW14" s="16">
        <f t="shared" si="11"/>
        <v>1003</v>
      </c>
      <c r="CD14" s="16">
        <f t="shared" si="12"/>
        <v>12223</v>
      </c>
      <c r="CE14" s="16">
        <f t="shared" si="13"/>
        <v>9662</v>
      </c>
      <c r="CF14" s="30" t="s">
        <v>30</v>
      </c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</row>
    <row r="15" spans="1:117" s="22" customFormat="1" ht="12.75">
      <c r="A15" s="20" t="s">
        <v>31</v>
      </c>
      <c r="B15" s="30" t="s">
        <v>32</v>
      </c>
      <c r="C15" s="52"/>
      <c r="D15" s="52"/>
      <c r="E15" s="22">
        <v>200</v>
      </c>
      <c r="F15" s="22">
        <v>125</v>
      </c>
      <c r="G15" s="16">
        <f t="shared" si="14"/>
        <v>200</v>
      </c>
      <c r="H15" s="16">
        <f t="shared" si="0"/>
        <v>125</v>
      </c>
      <c r="R15" s="16">
        <f t="shared" si="1"/>
        <v>0</v>
      </c>
      <c r="S15" s="17"/>
      <c r="T15" s="16">
        <f t="shared" si="2"/>
        <v>0</v>
      </c>
      <c r="U15" s="16">
        <f t="shared" si="3"/>
        <v>0</v>
      </c>
      <c r="AB15" s="16">
        <f t="shared" si="4"/>
        <v>0</v>
      </c>
      <c r="AC15" s="16">
        <f t="shared" si="15"/>
        <v>0</v>
      </c>
      <c r="AD15" s="22">
        <v>1415</v>
      </c>
      <c r="AE15" s="22">
        <v>1411</v>
      </c>
      <c r="AF15" s="22">
        <v>120</v>
      </c>
      <c r="AG15" s="22">
        <v>116</v>
      </c>
      <c r="AJ15" s="17"/>
      <c r="AK15" s="17"/>
      <c r="AL15" s="16">
        <f t="shared" si="16"/>
        <v>1535</v>
      </c>
      <c r="AM15" s="16">
        <f t="shared" si="17"/>
        <v>1527</v>
      </c>
      <c r="AX15" s="44">
        <v>4290</v>
      </c>
      <c r="AY15" s="44">
        <v>4290</v>
      </c>
      <c r="AZ15" s="22">
        <v>100</v>
      </c>
      <c r="BA15" s="22">
        <v>37</v>
      </c>
      <c r="BD15" s="16">
        <f t="shared" si="6"/>
        <v>4390</v>
      </c>
      <c r="BE15" s="16">
        <f t="shared" si="7"/>
        <v>4327</v>
      </c>
      <c r="BF15" s="22">
        <v>120</v>
      </c>
      <c r="BG15" s="22">
        <v>119</v>
      </c>
      <c r="BL15" s="16">
        <f t="shared" si="8"/>
        <v>120</v>
      </c>
      <c r="BM15" s="16">
        <f t="shared" si="9"/>
        <v>119</v>
      </c>
      <c r="BR15" s="22">
        <v>3786</v>
      </c>
      <c r="BS15" s="22">
        <v>3786</v>
      </c>
      <c r="BV15" s="16">
        <f t="shared" si="10"/>
        <v>3786</v>
      </c>
      <c r="BW15" s="16">
        <f t="shared" si="11"/>
        <v>3786</v>
      </c>
      <c r="CD15" s="16">
        <f t="shared" si="12"/>
        <v>10031</v>
      </c>
      <c r="CE15" s="16">
        <f t="shared" si="13"/>
        <v>9884</v>
      </c>
      <c r="CF15" s="30" t="s">
        <v>32</v>
      </c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</row>
    <row r="16" spans="1:117" s="22" customFormat="1" ht="12.75">
      <c r="A16" s="20" t="s">
        <v>33</v>
      </c>
      <c r="B16" s="21" t="s">
        <v>34</v>
      </c>
      <c r="C16" s="52"/>
      <c r="D16" s="52"/>
      <c r="G16" s="16">
        <f t="shared" si="14"/>
        <v>0</v>
      </c>
      <c r="H16" s="16">
        <f t="shared" si="0"/>
        <v>0</v>
      </c>
      <c r="O16" s="22">
        <v>0</v>
      </c>
      <c r="R16" s="16">
        <f t="shared" si="1"/>
        <v>0</v>
      </c>
      <c r="S16" s="17"/>
      <c r="T16" s="16">
        <f t="shared" si="2"/>
        <v>0</v>
      </c>
      <c r="U16" s="16">
        <f t="shared" si="3"/>
        <v>0</v>
      </c>
      <c r="AB16" s="16">
        <f t="shared" si="4"/>
        <v>0</v>
      </c>
      <c r="AC16" s="16">
        <f t="shared" si="15"/>
        <v>0</v>
      </c>
      <c r="AD16" s="22">
        <v>130</v>
      </c>
      <c r="AE16" s="22">
        <v>123</v>
      </c>
      <c r="AJ16" s="17"/>
      <c r="AK16" s="17"/>
      <c r="AL16" s="16">
        <f t="shared" si="16"/>
        <v>130</v>
      </c>
      <c r="AM16" s="16">
        <f t="shared" si="17"/>
        <v>123</v>
      </c>
      <c r="AN16" s="22">
        <v>2500</v>
      </c>
      <c r="AO16" s="22">
        <v>2500</v>
      </c>
      <c r="AR16" s="22">
        <v>741</v>
      </c>
      <c r="AS16" s="22">
        <v>741</v>
      </c>
      <c r="AV16" s="22">
        <v>30</v>
      </c>
      <c r="AW16" s="22">
        <v>26</v>
      </c>
      <c r="AX16" s="44"/>
      <c r="AY16" s="44"/>
      <c r="AZ16" s="22">
        <v>2800</v>
      </c>
      <c r="BA16" s="22">
        <v>2800</v>
      </c>
      <c r="BD16" s="16">
        <f t="shared" si="6"/>
        <v>6071</v>
      </c>
      <c r="BE16" s="16">
        <f t="shared" si="7"/>
        <v>6067</v>
      </c>
      <c r="BH16" s="22">
        <v>14376</v>
      </c>
      <c r="BI16" s="22">
        <v>14376</v>
      </c>
      <c r="BJ16" s="22">
        <v>750</v>
      </c>
      <c r="BK16" s="22">
        <v>741</v>
      </c>
      <c r="BL16" s="16">
        <f t="shared" si="8"/>
        <v>15126</v>
      </c>
      <c r="BM16" s="16">
        <f t="shared" si="9"/>
        <v>15117</v>
      </c>
      <c r="BT16" s="22">
        <v>10000</v>
      </c>
      <c r="BU16" s="22">
        <v>4425</v>
      </c>
      <c r="BV16" s="16">
        <f t="shared" si="10"/>
        <v>10000</v>
      </c>
      <c r="BW16" s="16">
        <f t="shared" si="11"/>
        <v>4425</v>
      </c>
      <c r="CD16" s="16">
        <f t="shared" si="12"/>
        <v>31327</v>
      </c>
      <c r="CE16" s="16">
        <f t="shared" si="13"/>
        <v>25732</v>
      </c>
      <c r="CF16" s="21" t="s">
        <v>34</v>
      </c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</row>
    <row r="17" spans="1:117" s="17" customFormat="1" ht="12.75">
      <c r="A17" s="26" t="s">
        <v>35</v>
      </c>
      <c r="B17" s="27" t="s">
        <v>36</v>
      </c>
      <c r="C17" s="31"/>
      <c r="D17" s="31">
        <f>SUM(D18:D21)</f>
        <v>0</v>
      </c>
      <c r="E17" s="31">
        <f>SUM(E18:E21)</f>
        <v>23880</v>
      </c>
      <c r="F17" s="31">
        <f>SUM(F18:F21)</f>
        <v>21303</v>
      </c>
      <c r="G17" s="16">
        <f t="shared" si="14"/>
        <v>23880</v>
      </c>
      <c r="H17" s="16">
        <f t="shared" si="0"/>
        <v>21303</v>
      </c>
      <c r="I17" s="31"/>
      <c r="J17" s="31">
        <f>SUM(J18:J21)</f>
        <v>0</v>
      </c>
      <c r="K17" s="31"/>
      <c r="L17" s="31">
        <f aca="true" t="shared" si="20" ref="L17:Q17">SUM(L18:L21)</f>
        <v>0</v>
      </c>
      <c r="M17" s="31">
        <f t="shared" si="20"/>
        <v>0</v>
      </c>
      <c r="N17" s="31">
        <f t="shared" si="20"/>
        <v>0</v>
      </c>
      <c r="O17" s="31">
        <f t="shared" si="20"/>
        <v>0</v>
      </c>
      <c r="P17" s="31">
        <f t="shared" si="20"/>
        <v>0</v>
      </c>
      <c r="Q17" s="31">
        <f t="shared" si="20"/>
        <v>0</v>
      </c>
      <c r="R17" s="16">
        <f t="shared" si="1"/>
        <v>0</v>
      </c>
      <c r="T17" s="16">
        <f t="shared" si="2"/>
        <v>0</v>
      </c>
      <c r="U17" s="16">
        <f t="shared" si="3"/>
        <v>0</v>
      </c>
      <c r="V17" s="31"/>
      <c r="W17" s="31">
        <f>SUM(W18:W21)</f>
        <v>0</v>
      </c>
      <c r="X17" s="31"/>
      <c r="Y17" s="31"/>
      <c r="Z17" s="31"/>
      <c r="AA17" s="31">
        <f>SUM(AA18:AA21)</f>
        <v>0</v>
      </c>
      <c r="AB17" s="16">
        <f t="shared" si="4"/>
        <v>0</v>
      </c>
      <c r="AC17" s="16">
        <f t="shared" si="15"/>
        <v>0</v>
      </c>
      <c r="AD17" s="31">
        <f>SUM(AD18:AD21)</f>
        <v>1905</v>
      </c>
      <c r="AE17" s="31">
        <f>SUM(AE18:AE21)</f>
        <v>702</v>
      </c>
      <c r="AF17" s="31">
        <f>SUM(AF18:AF21)</f>
        <v>5970</v>
      </c>
      <c r="AG17" s="31">
        <f>SUM(AG18:AG21)</f>
        <v>4361</v>
      </c>
      <c r="AH17" s="31"/>
      <c r="AI17" s="31">
        <f>SUM(AI18:AI21)</f>
        <v>0</v>
      </c>
      <c r="AL17" s="16">
        <f t="shared" si="16"/>
        <v>7875</v>
      </c>
      <c r="AM17" s="16">
        <f t="shared" si="17"/>
        <v>5063</v>
      </c>
      <c r="AN17" s="31">
        <f>SUM(AN18:AN21)</f>
        <v>276</v>
      </c>
      <c r="AO17" s="31">
        <f>SUM(AO18:AO21)</f>
        <v>276</v>
      </c>
      <c r="AP17" s="31"/>
      <c r="AQ17" s="31">
        <f>SUM(AQ18:AQ21)</f>
        <v>0</v>
      </c>
      <c r="AR17" s="31">
        <f>SUM(AR18:AR21)</f>
        <v>110</v>
      </c>
      <c r="AS17" s="31">
        <f>SUM(AS18:AS21)</f>
        <v>104</v>
      </c>
      <c r="AT17" s="31">
        <f>SUM(AT18:AT21)</f>
        <v>0</v>
      </c>
      <c r="AU17" s="31">
        <f>SUM(AU18:AU21)</f>
        <v>0</v>
      </c>
      <c r="AV17" s="31">
        <f>+AV18+AV19+AV20+AV21</f>
        <v>40</v>
      </c>
      <c r="AW17" s="31">
        <f aca="true" t="shared" si="21" ref="AW17:BC17">SUM(AW18:AW21)</f>
        <v>38</v>
      </c>
      <c r="AX17" s="31">
        <f t="shared" si="21"/>
        <v>29280</v>
      </c>
      <c r="AY17" s="31">
        <f t="shared" si="21"/>
        <v>28788</v>
      </c>
      <c r="AZ17" s="31">
        <f t="shared" si="21"/>
        <v>2775</v>
      </c>
      <c r="BA17" s="31">
        <f t="shared" si="21"/>
        <v>1513</v>
      </c>
      <c r="BB17" s="31">
        <f t="shared" si="21"/>
        <v>0</v>
      </c>
      <c r="BC17" s="31">
        <f t="shared" si="21"/>
        <v>0</v>
      </c>
      <c r="BD17" s="16">
        <f t="shared" si="6"/>
        <v>32481</v>
      </c>
      <c r="BE17" s="16">
        <f t="shared" si="7"/>
        <v>30719</v>
      </c>
      <c r="BF17" s="31">
        <f aca="true" t="shared" si="22" ref="BF17:BK17">SUM(BF18:BF21)</f>
        <v>6720</v>
      </c>
      <c r="BG17" s="31">
        <f t="shared" si="22"/>
        <v>4810</v>
      </c>
      <c r="BH17" s="31">
        <f t="shared" si="22"/>
        <v>1544</v>
      </c>
      <c r="BI17" s="31">
        <f t="shared" si="22"/>
        <v>1544</v>
      </c>
      <c r="BJ17" s="31">
        <f t="shared" si="22"/>
        <v>90</v>
      </c>
      <c r="BK17" s="31">
        <f t="shared" si="22"/>
        <v>82</v>
      </c>
      <c r="BL17" s="16">
        <f t="shared" si="8"/>
        <v>8354</v>
      </c>
      <c r="BM17" s="16">
        <f t="shared" si="9"/>
        <v>6436</v>
      </c>
      <c r="BN17" s="31"/>
      <c r="BO17" s="31">
        <f>SUM(BO18:BO21)</f>
        <v>0</v>
      </c>
      <c r="BP17" s="31"/>
      <c r="BQ17" s="31">
        <f>SUM(BQ18:BQ21)</f>
        <v>0</v>
      </c>
      <c r="BR17" s="31">
        <f>SUM(BR18:BR21)</f>
        <v>5660</v>
      </c>
      <c r="BS17" s="31">
        <f>SUM(BS18:BS21)</f>
        <v>5636</v>
      </c>
      <c r="BT17" s="31">
        <f>SUM(BT18:BT21)</f>
        <v>1470</v>
      </c>
      <c r="BU17" s="31">
        <f>SUM(BU18:BU21)</f>
        <v>440</v>
      </c>
      <c r="BV17" s="16">
        <f t="shared" si="10"/>
        <v>7130</v>
      </c>
      <c r="BW17" s="16">
        <f t="shared" si="11"/>
        <v>6076</v>
      </c>
      <c r="BX17" s="31"/>
      <c r="BY17" s="31">
        <f>SUM(BY18:BY21)</f>
        <v>0</v>
      </c>
      <c r="BZ17" s="31"/>
      <c r="CA17" s="31">
        <f>SUM(CA18:CA21)</f>
        <v>0</v>
      </c>
      <c r="CB17" s="31"/>
      <c r="CC17" s="31">
        <f>SUM(CC18:CC21)</f>
        <v>0</v>
      </c>
      <c r="CD17" s="16">
        <f t="shared" si="12"/>
        <v>79720</v>
      </c>
      <c r="CE17" s="16">
        <f t="shared" si="13"/>
        <v>69597</v>
      </c>
      <c r="CF17" s="27" t="s">
        <v>36</v>
      </c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</row>
    <row r="18" spans="1:117" s="22" customFormat="1" ht="12.75">
      <c r="A18" s="20" t="s">
        <v>37</v>
      </c>
      <c r="B18" s="21" t="s">
        <v>38</v>
      </c>
      <c r="C18" s="52"/>
      <c r="D18" s="52"/>
      <c r="E18" s="22">
        <v>13850</v>
      </c>
      <c r="F18" s="22">
        <v>12660</v>
      </c>
      <c r="G18" s="16">
        <f t="shared" si="14"/>
        <v>13850</v>
      </c>
      <c r="H18" s="16">
        <f t="shared" si="0"/>
        <v>12660</v>
      </c>
      <c r="R18" s="16">
        <f t="shared" si="1"/>
        <v>0</v>
      </c>
      <c r="S18" s="17"/>
      <c r="T18" s="16">
        <f t="shared" si="2"/>
        <v>0</v>
      </c>
      <c r="U18" s="16">
        <f t="shared" si="3"/>
        <v>0</v>
      </c>
      <c r="AB18" s="16">
        <f t="shared" si="4"/>
        <v>0</v>
      </c>
      <c r="AC18" s="16">
        <f t="shared" si="15"/>
        <v>0</v>
      </c>
      <c r="AD18" s="22">
        <v>1250</v>
      </c>
      <c r="AE18" s="22">
        <v>515</v>
      </c>
      <c r="AF18" s="22">
        <v>4130</v>
      </c>
      <c r="AG18" s="22">
        <v>3140</v>
      </c>
      <c r="AJ18" s="17"/>
      <c r="AK18" s="17"/>
      <c r="AL18" s="16">
        <f t="shared" si="16"/>
        <v>5380</v>
      </c>
      <c r="AM18" s="16">
        <f t="shared" si="17"/>
        <v>3655</v>
      </c>
      <c r="AN18" s="22">
        <v>133</v>
      </c>
      <c r="AO18" s="22">
        <v>133</v>
      </c>
      <c r="AR18" s="22">
        <v>50</v>
      </c>
      <c r="AS18" s="22">
        <v>50</v>
      </c>
      <c r="AX18" s="44">
        <v>19844</v>
      </c>
      <c r="AY18" s="44">
        <v>19352</v>
      </c>
      <c r="AZ18" s="22">
        <v>1555</v>
      </c>
      <c r="BA18" s="22">
        <v>910</v>
      </c>
      <c r="BD18" s="16">
        <f t="shared" si="6"/>
        <v>21582</v>
      </c>
      <c r="BE18" s="16">
        <f t="shared" si="7"/>
        <v>20445</v>
      </c>
      <c r="BF18" s="22">
        <v>4020</v>
      </c>
      <c r="BG18" s="22">
        <v>3365</v>
      </c>
      <c r="BH18" s="22">
        <v>803</v>
      </c>
      <c r="BI18" s="22">
        <v>803</v>
      </c>
      <c r="BJ18" s="22">
        <v>50</v>
      </c>
      <c r="BK18" s="22">
        <v>48</v>
      </c>
      <c r="BL18" s="16">
        <f t="shared" si="8"/>
        <v>4873</v>
      </c>
      <c r="BM18" s="16">
        <f t="shared" si="9"/>
        <v>4216</v>
      </c>
      <c r="BR18" s="22">
        <v>3810</v>
      </c>
      <c r="BS18" s="22">
        <v>3787</v>
      </c>
      <c r="BT18" s="22">
        <v>710</v>
      </c>
      <c r="BU18" s="22">
        <v>220</v>
      </c>
      <c r="BV18" s="16">
        <f t="shared" si="10"/>
        <v>4520</v>
      </c>
      <c r="BW18" s="16">
        <f t="shared" si="11"/>
        <v>4007</v>
      </c>
      <c r="CD18" s="16">
        <f t="shared" si="12"/>
        <v>50205</v>
      </c>
      <c r="CE18" s="16">
        <f t="shared" si="13"/>
        <v>44983</v>
      </c>
      <c r="CF18" s="21" t="s">
        <v>38</v>
      </c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</row>
    <row r="19" spans="1:117" s="22" customFormat="1" ht="12.75">
      <c r="A19" s="20" t="s">
        <v>39</v>
      </c>
      <c r="B19" s="21" t="s">
        <v>40</v>
      </c>
      <c r="C19" s="52"/>
      <c r="D19" s="52"/>
      <c r="G19" s="16">
        <f t="shared" si="14"/>
        <v>0</v>
      </c>
      <c r="H19" s="16">
        <f t="shared" si="0"/>
        <v>0</v>
      </c>
      <c r="R19" s="16">
        <f t="shared" si="1"/>
        <v>0</v>
      </c>
      <c r="S19" s="17"/>
      <c r="T19" s="16">
        <f t="shared" si="2"/>
        <v>0</v>
      </c>
      <c r="U19" s="16">
        <f t="shared" si="3"/>
        <v>0</v>
      </c>
      <c r="AB19" s="16">
        <f t="shared" si="4"/>
        <v>0</v>
      </c>
      <c r="AC19" s="16">
        <f t="shared" si="15"/>
        <v>0</v>
      </c>
      <c r="AJ19" s="17"/>
      <c r="AK19" s="17"/>
      <c r="AL19" s="16">
        <f t="shared" si="16"/>
        <v>0</v>
      </c>
      <c r="AM19" s="16">
        <f t="shared" si="17"/>
        <v>0</v>
      </c>
      <c r="AX19" s="44"/>
      <c r="AY19" s="44"/>
      <c r="BD19" s="16">
        <f t="shared" si="6"/>
        <v>0</v>
      </c>
      <c r="BE19" s="16">
        <f t="shared" si="7"/>
        <v>0</v>
      </c>
      <c r="BL19" s="16">
        <f t="shared" si="8"/>
        <v>0</v>
      </c>
      <c r="BM19" s="16">
        <f t="shared" si="9"/>
        <v>0</v>
      </c>
      <c r="BV19" s="16">
        <f t="shared" si="10"/>
        <v>0</v>
      </c>
      <c r="BW19" s="16">
        <f t="shared" si="11"/>
        <v>0</v>
      </c>
      <c r="CD19" s="16">
        <f t="shared" si="12"/>
        <v>0</v>
      </c>
      <c r="CE19" s="16">
        <f t="shared" si="13"/>
        <v>0</v>
      </c>
      <c r="CF19" s="21" t="s">
        <v>40</v>
      </c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</row>
    <row r="20" spans="1:117" s="22" customFormat="1" ht="12.75">
      <c r="A20" s="20" t="s">
        <v>41</v>
      </c>
      <c r="B20" s="21" t="s">
        <v>42</v>
      </c>
      <c r="C20" s="52"/>
      <c r="D20" s="52"/>
      <c r="E20" s="22">
        <v>6335</v>
      </c>
      <c r="F20" s="22">
        <v>5657</v>
      </c>
      <c r="G20" s="16">
        <f t="shared" si="14"/>
        <v>6335</v>
      </c>
      <c r="H20" s="16">
        <f t="shared" si="0"/>
        <v>5657</v>
      </c>
      <c r="R20" s="16">
        <f t="shared" si="1"/>
        <v>0</v>
      </c>
      <c r="S20" s="17"/>
      <c r="T20" s="16">
        <f t="shared" si="2"/>
        <v>0</v>
      </c>
      <c r="U20" s="16">
        <f t="shared" si="3"/>
        <v>0</v>
      </c>
      <c r="AB20" s="16">
        <f t="shared" si="4"/>
        <v>0</v>
      </c>
      <c r="AC20" s="16">
        <f t="shared" si="15"/>
        <v>0</v>
      </c>
      <c r="AD20" s="22">
        <v>510</v>
      </c>
      <c r="AE20" s="22">
        <v>143</v>
      </c>
      <c r="AF20" s="22">
        <v>1590</v>
      </c>
      <c r="AG20" s="22">
        <v>1194</v>
      </c>
      <c r="AJ20" s="17"/>
      <c r="AK20" s="17"/>
      <c r="AL20" s="16">
        <f t="shared" si="16"/>
        <v>2100</v>
      </c>
      <c r="AM20" s="16">
        <f t="shared" si="17"/>
        <v>1337</v>
      </c>
      <c r="AN20" s="22">
        <v>90</v>
      </c>
      <c r="AO20" s="22">
        <v>90</v>
      </c>
      <c r="AR20" s="22">
        <v>40</v>
      </c>
      <c r="AS20" s="22">
        <v>34</v>
      </c>
      <c r="AV20" s="22">
        <v>40</v>
      </c>
      <c r="AW20" s="22">
        <v>38</v>
      </c>
      <c r="AX20" s="44">
        <v>7826</v>
      </c>
      <c r="AY20" s="44">
        <v>7826</v>
      </c>
      <c r="AZ20" s="22">
        <v>740</v>
      </c>
      <c r="BA20" s="22">
        <v>403</v>
      </c>
      <c r="BD20" s="16">
        <f t="shared" si="6"/>
        <v>8736</v>
      </c>
      <c r="BE20" s="16">
        <f t="shared" si="7"/>
        <v>8391</v>
      </c>
      <c r="BF20" s="22">
        <v>1500</v>
      </c>
      <c r="BG20" s="22">
        <v>1327</v>
      </c>
      <c r="BH20" s="22">
        <v>496</v>
      </c>
      <c r="BI20" s="22">
        <v>496</v>
      </c>
      <c r="BJ20" s="22">
        <v>30</v>
      </c>
      <c r="BK20" s="22">
        <v>27</v>
      </c>
      <c r="BL20" s="16">
        <f t="shared" si="8"/>
        <v>2026</v>
      </c>
      <c r="BM20" s="16">
        <f t="shared" si="9"/>
        <v>1850</v>
      </c>
      <c r="BR20" s="22">
        <v>1500</v>
      </c>
      <c r="BS20" s="22">
        <v>1500</v>
      </c>
      <c r="BT20" s="22">
        <v>480</v>
      </c>
      <c r="BU20" s="22">
        <v>144</v>
      </c>
      <c r="BV20" s="16">
        <f t="shared" si="10"/>
        <v>1980</v>
      </c>
      <c r="BW20" s="16">
        <f t="shared" si="11"/>
        <v>1644</v>
      </c>
      <c r="CD20" s="16">
        <f t="shared" si="12"/>
        <v>21177</v>
      </c>
      <c r="CE20" s="16">
        <f t="shared" si="13"/>
        <v>18879</v>
      </c>
      <c r="CF20" s="21" t="s">
        <v>42</v>
      </c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</row>
    <row r="21" spans="1:117" s="22" customFormat="1" ht="12.75">
      <c r="A21" s="20" t="s">
        <v>43</v>
      </c>
      <c r="B21" s="21" t="s">
        <v>44</v>
      </c>
      <c r="C21" s="52"/>
      <c r="D21" s="52"/>
      <c r="E21" s="22">
        <v>3695</v>
      </c>
      <c r="F21" s="22">
        <v>2986</v>
      </c>
      <c r="G21" s="16">
        <f t="shared" si="14"/>
        <v>3695</v>
      </c>
      <c r="H21" s="16">
        <f t="shared" si="0"/>
        <v>2986</v>
      </c>
      <c r="R21" s="16">
        <f t="shared" si="1"/>
        <v>0</v>
      </c>
      <c r="S21" s="17"/>
      <c r="T21" s="16">
        <f t="shared" si="2"/>
        <v>0</v>
      </c>
      <c r="U21" s="16">
        <f t="shared" si="3"/>
        <v>0</v>
      </c>
      <c r="AB21" s="16">
        <f t="shared" si="4"/>
        <v>0</v>
      </c>
      <c r="AC21" s="16">
        <f t="shared" si="15"/>
        <v>0</v>
      </c>
      <c r="AD21" s="22">
        <v>145</v>
      </c>
      <c r="AE21" s="22">
        <v>44</v>
      </c>
      <c r="AF21" s="22">
        <v>250</v>
      </c>
      <c r="AG21" s="22">
        <v>27</v>
      </c>
      <c r="AJ21" s="17"/>
      <c r="AK21" s="17"/>
      <c r="AL21" s="16">
        <f t="shared" si="16"/>
        <v>395</v>
      </c>
      <c r="AM21" s="16">
        <f t="shared" si="17"/>
        <v>71</v>
      </c>
      <c r="AN21" s="22">
        <v>53</v>
      </c>
      <c r="AO21" s="22">
        <v>53</v>
      </c>
      <c r="AR21" s="22">
        <v>20</v>
      </c>
      <c r="AS21" s="22">
        <v>20</v>
      </c>
      <c r="AX21" s="44">
        <v>1610</v>
      </c>
      <c r="AY21" s="44">
        <v>1610</v>
      </c>
      <c r="AZ21" s="22">
        <v>480</v>
      </c>
      <c r="BA21" s="22">
        <v>200</v>
      </c>
      <c r="BD21" s="16">
        <f t="shared" si="6"/>
        <v>2163</v>
      </c>
      <c r="BE21" s="16">
        <f t="shared" si="7"/>
        <v>1883</v>
      </c>
      <c r="BF21" s="22">
        <v>1200</v>
      </c>
      <c r="BG21" s="22">
        <v>118</v>
      </c>
      <c r="BH21" s="22">
        <v>245</v>
      </c>
      <c r="BI21" s="22">
        <v>245</v>
      </c>
      <c r="BJ21" s="22">
        <v>10</v>
      </c>
      <c r="BK21" s="22">
        <v>7</v>
      </c>
      <c r="BL21" s="16">
        <f t="shared" si="8"/>
        <v>1455</v>
      </c>
      <c r="BM21" s="16">
        <f t="shared" si="9"/>
        <v>370</v>
      </c>
      <c r="BR21" s="22">
        <v>350</v>
      </c>
      <c r="BS21" s="22">
        <v>349</v>
      </c>
      <c r="BT21" s="22">
        <v>280</v>
      </c>
      <c r="BU21" s="22">
        <v>76</v>
      </c>
      <c r="BV21" s="16">
        <f t="shared" si="10"/>
        <v>630</v>
      </c>
      <c r="BW21" s="16">
        <f t="shared" si="11"/>
        <v>425</v>
      </c>
      <c r="CD21" s="16">
        <f t="shared" si="12"/>
        <v>8338</v>
      </c>
      <c r="CE21" s="16">
        <f t="shared" si="13"/>
        <v>5735</v>
      </c>
      <c r="CF21" s="21" t="s">
        <v>44</v>
      </c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</row>
    <row r="22" spans="1:86" s="19" customFormat="1" ht="12.75">
      <c r="A22" s="26" t="s">
        <v>45</v>
      </c>
      <c r="B22" s="27" t="s">
        <v>46</v>
      </c>
      <c r="C22" s="16">
        <f>SUM(C23:C39)</f>
        <v>477437</v>
      </c>
      <c r="D22" s="16">
        <f>SUM(D23:D39)</f>
        <v>385006</v>
      </c>
      <c r="E22" s="16">
        <f>SUM(E23:E39)</f>
        <v>18950</v>
      </c>
      <c r="F22" s="16">
        <f>SUM(F23:F39)</f>
        <v>7495</v>
      </c>
      <c r="G22" s="16">
        <f t="shared" si="14"/>
        <v>496387</v>
      </c>
      <c r="H22" s="16">
        <f t="shared" si="0"/>
        <v>392501</v>
      </c>
      <c r="I22" s="16">
        <f aca="true" t="shared" si="23" ref="I22:O22">SUM(I23:I39)</f>
        <v>79000</v>
      </c>
      <c r="J22" s="16">
        <f t="shared" si="23"/>
        <v>11266</v>
      </c>
      <c r="K22" s="16">
        <f t="shared" si="23"/>
        <v>679997</v>
      </c>
      <c r="L22" s="16">
        <f t="shared" si="23"/>
        <v>643316</v>
      </c>
      <c r="M22" s="16">
        <f>SUM(M23:M39)</f>
        <v>67752</v>
      </c>
      <c r="N22" s="16">
        <f t="shared" si="23"/>
        <v>67752</v>
      </c>
      <c r="O22" s="16">
        <f t="shared" si="23"/>
        <v>0</v>
      </c>
      <c r="P22" s="16"/>
      <c r="Q22" s="16">
        <f>SUM(Q23:Q39)</f>
        <v>0</v>
      </c>
      <c r="R22" s="16">
        <f t="shared" si="1"/>
        <v>0</v>
      </c>
      <c r="S22" s="17"/>
      <c r="T22" s="16">
        <f t="shared" si="2"/>
        <v>747749</v>
      </c>
      <c r="U22" s="16">
        <f t="shared" si="3"/>
        <v>711068</v>
      </c>
      <c r="V22" s="16">
        <f>SUM(V23:V39)</f>
        <v>30000</v>
      </c>
      <c r="W22" s="16">
        <f>SUM(W23:W39)</f>
        <v>23858</v>
      </c>
      <c r="X22" s="16"/>
      <c r="Y22" s="16"/>
      <c r="Z22" s="16">
        <f>SUM(Z23:Z39)</f>
        <v>100</v>
      </c>
      <c r="AA22" s="16">
        <f>SUM(AA23:AA39)</f>
        <v>100</v>
      </c>
      <c r="AB22" s="16">
        <f t="shared" si="4"/>
        <v>30100</v>
      </c>
      <c r="AC22" s="16">
        <f t="shared" si="15"/>
        <v>23958</v>
      </c>
      <c r="AD22" s="16">
        <f aca="true" t="shared" si="24" ref="AD22:AK22">SUM(AD23:AD39)</f>
        <v>66778</v>
      </c>
      <c r="AE22" s="16">
        <f t="shared" si="24"/>
        <v>66778</v>
      </c>
      <c r="AF22" s="16">
        <f t="shared" si="24"/>
        <v>25580</v>
      </c>
      <c r="AG22" s="16">
        <f t="shared" si="24"/>
        <v>10384</v>
      </c>
      <c r="AH22" s="16">
        <f t="shared" si="24"/>
        <v>5500</v>
      </c>
      <c r="AI22" s="16">
        <f t="shared" si="24"/>
        <v>2378</v>
      </c>
      <c r="AJ22" s="16">
        <f t="shared" si="24"/>
        <v>1000</v>
      </c>
      <c r="AK22" s="16">
        <f t="shared" si="24"/>
        <v>268</v>
      </c>
      <c r="AL22" s="16">
        <f t="shared" si="16"/>
        <v>98858</v>
      </c>
      <c r="AM22" s="16">
        <f t="shared" si="17"/>
        <v>79808</v>
      </c>
      <c r="AN22" s="16">
        <f aca="true" t="shared" si="25" ref="AN22:BC22">SUM(AN23:AN39)</f>
        <v>22224</v>
      </c>
      <c r="AO22" s="16">
        <f t="shared" si="25"/>
        <v>6434</v>
      </c>
      <c r="AP22" s="16">
        <f t="shared" si="25"/>
        <v>267280</v>
      </c>
      <c r="AQ22" s="16">
        <f t="shared" si="25"/>
        <v>220819</v>
      </c>
      <c r="AR22" s="16">
        <f t="shared" si="25"/>
        <v>171764</v>
      </c>
      <c r="AS22" s="16">
        <f t="shared" si="25"/>
        <v>76977</v>
      </c>
      <c r="AT22" s="16">
        <f t="shared" si="25"/>
        <v>33000</v>
      </c>
      <c r="AU22" s="16">
        <f t="shared" si="25"/>
        <v>14050</v>
      </c>
      <c r="AV22" s="16">
        <f t="shared" si="25"/>
        <v>78332</v>
      </c>
      <c r="AW22" s="16">
        <f>SUM(AW23:AW39)</f>
        <v>61313</v>
      </c>
      <c r="AX22" s="16">
        <f t="shared" si="25"/>
        <v>842396</v>
      </c>
      <c r="AY22" s="16">
        <f t="shared" si="25"/>
        <v>711106</v>
      </c>
      <c r="AZ22" s="16">
        <f t="shared" si="25"/>
        <v>8000</v>
      </c>
      <c r="BA22" s="16">
        <f t="shared" si="25"/>
        <v>371</v>
      </c>
      <c r="BB22" s="16">
        <f t="shared" si="25"/>
        <v>15000</v>
      </c>
      <c r="BC22" s="16">
        <f t="shared" si="25"/>
        <v>5174</v>
      </c>
      <c r="BD22" s="16">
        <f t="shared" si="6"/>
        <v>1437996</v>
      </c>
      <c r="BE22" s="16">
        <f t="shared" si="7"/>
        <v>1096244</v>
      </c>
      <c r="BF22" s="16">
        <f aca="true" t="shared" si="26" ref="BF22:BK22">SUM(BF23:BF39)</f>
        <v>64200</v>
      </c>
      <c r="BG22" s="16">
        <f t="shared" si="26"/>
        <v>49079</v>
      </c>
      <c r="BH22" s="16">
        <f t="shared" si="26"/>
        <v>10800</v>
      </c>
      <c r="BI22" s="16">
        <f t="shared" si="26"/>
        <v>7600</v>
      </c>
      <c r="BJ22" s="16">
        <f t="shared" si="26"/>
        <v>85760</v>
      </c>
      <c r="BK22" s="16">
        <f t="shared" si="26"/>
        <v>62914</v>
      </c>
      <c r="BL22" s="16">
        <f t="shared" si="8"/>
        <v>160760</v>
      </c>
      <c r="BM22" s="16">
        <f t="shared" si="9"/>
        <v>119593</v>
      </c>
      <c r="BN22" s="16">
        <f aca="true" t="shared" si="27" ref="BN22:BU22">SUM(BN23:BN39)</f>
        <v>0</v>
      </c>
      <c r="BO22" s="16">
        <f t="shared" si="27"/>
        <v>0</v>
      </c>
      <c r="BP22" s="16">
        <f t="shared" si="27"/>
        <v>77735</v>
      </c>
      <c r="BQ22" s="16">
        <f t="shared" si="27"/>
        <v>51967</v>
      </c>
      <c r="BR22" s="16">
        <f t="shared" si="27"/>
        <v>16201</v>
      </c>
      <c r="BS22" s="16">
        <f t="shared" si="27"/>
        <v>12664</v>
      </c>
      <c r="BT22" s="16">
        <f t="shared" si="27"/>
        <v>5000</v>
      </c>
      <c r="BU22" s="16">
        <f t="shared" si="27"/>
        <v>2654</v>
      </c>
      <c r="BV22" s="16">
        <f t="shared" si="10"/>
        <v>98936</v>
      </c>
      <c r="BW22" s="16">
        <f t="shared" si="11"/>
        <v>67285</v>
      </c>
      <c r="BX22" s="16"/>
      <c r="BY22" s="16">
        <f>SUM(BY23:BY39)</f>
        <v>0</v>
      </c>
      <c r="BZ22" s="16">
        <f>SUM(BZ23:BZ39)</f>
        <v>77167</v>
      </c>
      <c r="CA22" s="16">
        <f>SUM(CA23:CA39)</f>
        <v>46953</v>
      </c>
      <c r="CB22" s="16"/>
      <c r="CC22" s="16">
        <f>SUM(CC23:CC39)</f>
        <v>0</v>
      </c>
      <c r="CD22" s="16">
        <f t="shared" si="12"/>
        <v>3226953</v>
      </c>
      <c r="CE22" s="16">
        <f t="shared" si="13"/>
        <v>2548676</v>
      </c>
      <c r="CF22" s="27" t="s">
        <v>46</v>
      </c>
      <c r="CG22" s="18"/>
      <c r="CH22" s="19">
        <f>+CG22/CE71</f>
        <v>0</v>
      </c>
    </row>
    <row r="23" spans="1:117" s="22" customFormat="1" ht="12.75">
      <c r="A23" s="20" t="s">
        <v>47</v>
      </c>
      <c r="B23" s="21" t="s">
        <v>48</v>
      </c>
      <c r="C23" s="52">
        <v>11533</v>
      </c>
      <c r="D23" s="52">
        <v>11533</v>
      </c>
      <c r="E23" s="22">
        <v>5000</v>
      </c>
      <c r="F23" s="22">
        <v>2644</v>
      </c>
      <c r="G23" s="16">
        <f t="shared" si="14"/>
        <v>16533</v>
      </c>
      <c r="H23" s="16">
        <f t="shared" si="0"/>
        <v>14177</v>
      </c>
      <c r="K23" s="22">
        <v>326104</v>
      </c>
      <c r="L23" s="22">
        <v>302185</v>
      </c>
      <c r="O23" s="22">
        <v>0</v>
      </c>
      <c r="R23" s="16">
        <f t="shared" si="1"/>
        <v>0</v>
      </c>
      <c r="S23" s="17"/>
      <c r="T23" s="16">
        <f t="shared" si="2"/>
        <v>326104</v>
      </c>
      <c r="U23" s="16">
        <f t="shared" si="3"/>
        <v>302185</v>
      </c>
      <c r="V23" s="22">
        <v>16425</v>
      </c>
      <c r="W23" s="22">
        <v>11511</v>
      </c>
      <c r="AB23" s="16">
        <f t="shared" si="4"/>
        <v>16425</v>
      </c>
      <c r="AC23" s="16">
        <f t="shared" si="15"/>
        <v>11511</v>
      </c>
      <c r="AD23" s="22">
        <v>54672</v>
      </c>
      <c r="AE23" s="22">
        <v>54672</v>
      </c>
      <c r="AJ23" s="24"/>
      <c r="AK23" s="24"/>
      <c r="AL23" s="16">
        <f t="shared" si="16"/>
        <v>54672</v>
      </c>
      <c r="AM23" s="16">
        <f t="shared" si="17"/>
        <v>54672</v>
      </c>
      <c r="AX23" s="41"/>
      <c r="AY23" s="41"/>
      <c r="BD23" s="16">
        <f t="shared" si="6"/>
        <v>0</v>
      </c>
      <c r="BE23" s="16">
        <f t="shared" si="7"/>
        <v>0</v>
      </c>
      <c r="BF23" s="22">
        <v>3000</v>
      </c>
      <c r="BG23" s="22">
        <v>2334</v>
      </c>
      <c r="BJ23" s="22">
        <v>20310</v>
      </c>
      <c r="BK23" s="22">
        <v>12673</v>
      </c>
      <c r="BL23" s="16">
        <f t="shared" si="8"/>
        <v>23310</v>
      </c>
      <c r="BM23" s="16">
        <f t="shared" si="9"/>
        <v>15007</v>
      </c>
      <c r="BV23" s="16">
        <f t="shared" si="10"/>
        <v>0</v>
      </c>
      <c r="BW23" s="16">
        <f t="shared" si="11"/>
        <v>0</v>
      </c>
      <c r="CD23" s="16">
        <f t="shared" si="12"/>
        <v>437044</v>
      </c>
      <c r="CE23" s="16">
        <f t="shared" si="13"/>
        <v>397552</v>
      </c>
      <c r="CF23" s="21" t="s">
        <v>48</v>
      </c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</row>
    <row r="24" spans="1:117" s="22" customFormat="1" ht="13.5" customHeight="1">
      <c r="A24" s="20" t="s">
        <v>49</v>
      </c>
      <c r="B24" s="21" t="s">
        <v>50</v>
      </c>
      <c r="C24" s="52">
        <v>100</v>
      </c>
      <c r="D24" s="52">
        <v>76</v>
      </c>
      <c r="G24" s="16">
        <f t="shared" si="14"/>
        <v>100</v>
      </c>
      <c r="H24" s="16">
        <f t="shared" si="0"/>
        <v>76</v>
      </c>
      <c r="O24" s="22">
        <v>0</v>
      </c>
      <c r="R24" s="16">
        <f t="shared" si="1"/>
        <v>0</v>
      </c>
      <c r="S24" s="17"/>
      <c r="T24" s="16">
        <f t="shared" si="2"/>
        <v>0</v>
      </c>
      <c r="U24" s="16">
        <f t="shared" si="3"/>
        <v>0</v>
      </c>
      <c r="AB24" s="16">
        <f t="shared" si="4"/>
        <v>0</v>
      </c>
      <c r="AC24" s="16">
        <f t="shared" si="15"/>
        <v>0</v>
      </c>
      <c r="AJ24" s="24"/>
      <c r="AK24" s="24"/>
      <c r="AL24" s="16">
        <f t="shared" si="16"/>
        <v>0</v>
      </c>
      <c r="AM24" s="16">
        <f t="shared" si="17"/>
        <v>0</v>
      </c>
      <c r="AX24" s="41"/>
      <c r="AY24" s="41"/>
      <c r="BD24" s="16">
        <f>+AN24+AR24+AT24+AV24+AZ24+AP24</f>
        <v>0</v>
      </c>
      <c r="BE24" s="16">
        <f>+AO24+AS24+AU24+AW24+BA24+AQ24</f>
        <v>0</v>
      </c>
      <c r="BL24" s="16">
        <f t="shared" si="8"/>
        <v>0</v>
      </c>
      <c r="BM24" s="16">
        <f t="shared" si="9"/>
        <v>0</v>
      </c>
      <c r="CD24" s="16">
        <f t="shared" si="12"/>
        <v>100</v>
      </c>
      <c r="CE24" s="16">
        <f t="shared" si="13"/>
        <v>76</v>
      </c>
      <c r="CF24" s="21" t="s">
        <v>50</v>
      </c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</row>
    <row r="25" spans="1:117" s="22" customFormat="1" ht="12.75">
      <c r="A25" s="20" t="s">
        <v>51</v>
      </c>
      <c r="B25" s="21" t="s">
        <v>52</v>
      </c>
      <c r="C25" s="52">
        <v>21000</v>
      </c>
      <c r="D25" s="52">
        <v>16099</v>
      </c>
      <c r="E25" s="22">
        <v>450</v>
      </c>
      <c r="F25" s="22">
        <v>450</v>
      </c>
      <c r="G25" s="16">
        <f t="shared" si="14"/>
        <v>21450</v>
      </c>
      <c r="H25" s="16">
        <f t="shared" si="0"/>
        <v>16549</v>
      </c>
      <c r="K25" s="22">
        <v>1437</v>
      </c>
      <c r="L25" s="22">
        <v>1437</v>
      </c>
      <c r="O25" s="22">
        <v>0</v>
      </c>
      <c r="R25" s="16">
        <f t="shared" si="1"/>
        <v>0</v>
      </c>
      <c r="S25" s="17"/>
      <c r="T25" s="16">
        <f t="shared" si="2"/>
        <v>1437</v>
      </c>
      <c r="U25" s="16">
        <f t="shared" si="3"/>
        <v>1437</v>
      </c>
      <c r="V25" s="22">
        <v>600</v>
      </c>
      <c r="W25" s="22">
        <v>600</v>
      </c>
      <c r="AB25" s="16">
        <f t="shared" si="4"/>
        <v>600</v>
      </c>
      <c r="AC25" s="16">
        <f t="shared" si="15"/>
        <v>600</v>
      </c>
      <c r="AF25" s="22">
        <v>1080</v>
      </c>
      <c r="AG25" s="22">
        <v>635</v>
      </c>
      <c r="AH25" s="22">
        <v>1000</v>
      </c>
      <c r="AJ25" s="37"/>
      <c r="AK25" s="37"/>
      <c r="AL25" s="16">
        <f t="shared" si="16"/>
        <v>2080</v>
      </c>
      <c r="AM25" s="16">
        <f t="shared" si="17"/>
        <v>635</v>
      </c>
      <c r="AX25" s="44">
        <v>5250</v>
      </c>
      <c r="AY25" s="44">
        <v>4689</v>
      </c>
      <c r="BD25" s="16">
        <f aca="true" t="shared" si="28" ref="BD25:BD34">AN25+AP25+AR25+AT25+AV25+AX25+AZ25+BB25</f>
        <v>5250</v>
      </c>
      <c r="BE25" s="16">
        <f aca="true" t="shared" si="29" ref="BE25:BE34">AO25+AQ25+AS25+AU25+AW25+AY25+BA25+BC25</f>
        <v>4689</v>
      </c>
      <c r="BF25" s="22">
        <v>1000</v>
      </c>
      <c r="BG25" s="22">
        <v>1000</v>
      </c>
      <c r="BL25" s="16">
        <f t="shared" si="8"/>
        <v>1000</v>
      </c>
      <c r="BM25" s="16">
        <f t="shared" si="9"/>
        <v>1000</v>
      </c>
      <c r="BR25" s="22">
        <v>890</v>
      </c>
      <c r="BS25" s="22">
        <v>690</v>
      </c>
      <c r="BV25" s="16">
        <f aca="true" t="shared" si="30" ref="BV25:BV34">BN25+BP25+BR25+BT25</f>
        <v>890</v>
      </c>
      <c r="BW25" s="16">
        <f aca="true" t="shared" si="31" ref="BW25:BW34">BO25+BQ25+BS25+BU25</f>
        <v>690</v>
      </c>
      <c r="CD25" s="16">
        <f t="shared" si="12"/>
        <v>32707</v>
      </c>
      <c r="CE25" s="16">
        <f t="shared" si="13"/>
        <v>25600</v>
      </c>
      <c r="CF25" s="21" t="s">
        <v>52</v>
      </c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</row>
    <row r="26" spans="1:117" s="22" customFormat="1" ht="12.75">
      <c r="A26" s="20" t="s">
        <v>53</v>
      </c>
      <c r="B26" s="21" t="s">
        <v>54</v>
      </c>
      <c r="C26" s="52">
        <v>600</v>
      </c>
      <c r="D26" s="52">
        <v>597</v>
      </c>
      <c r="G26" s="16">
        <f t="shared" si="14"/>
        <v>600</v>
      </c>
      <c r="H26" s="16">
        <f t="shared" si="0"/>
        <v>597</v>
      </c>
      <c r="K26" s="22">
        <v>8034</v>
      </c>
      <c r="L26" s="22">
        <v>7449</v>
      </c>
      <c r="O26" s="22">
        <v>0</v>
      </c>
      <c r="R26" s="16">
        <f t="shared" si="1"/>
        <v>0</v>
      </c>
      <c r="S26" s="17"/>
      <c r="T26" s="16">
        <f t="shared" si="2"/>
        <v>8034</v>
      </c>
      <c r="U26" s="16">
        <f t="shared" si="3"/>
        <v>7449</v>
      </c>
      <c r="AB26" s="16">
        <f t="shared" si="4"/>
        <v>0</v>
      </c>
      <c r="AC26" s="16">
        <f t="shared" si="15"/>
        <v>0</v>
      </c>
      <c r="AJ26" s="37"/>
      <c r="AK26" s="37"/>
      <c r="AL26" s="16">
        <f t="shared" si="16"/>
        <v>0</v>
      </c>
      <c r="AM26" s="16">
        <f t="shared" si="17"/>
        <v>0</v>
      </c>
      <c r="AX26" s="44"/>
      <c r="AY26" s="44"/>
      <c r="BD26" s="16">
        <f t="shared" si="28"/>
        <v>0</v>
      </c>
      <c r="BE26" s="16">
        <f t="shared" si="29"/>
        <v>0</v>
      </c>
      <c r="BL26" s="16">
        <f t="shared" si="8"/>
        <v>0</v>
      </c>
      <c r="BM26" s="16">
        <f t="shared" si="9"/>
        <v>0</v>
      </c>
      <c r="BV26" s="16">
        <f t="shared" si="30"/>
        <v>0</v>
      </c>
      <c r="BW26" s="16">
        <f t="shared" si="31"/>
        <v>0</v>
      </c>
      <c r="CD26" s="16">
        <f t="shared" si="12"/>
        <v>8634</v>
      </c>
      <c r="CE26" s="16">
        <f t="shared" si="13"/>
        <v>8046</v>
      </c>
      <c r="CF26" s="21" t="s">
        <v>54</v>
      </c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</row>
    <row r="27" spans="1:84" ht="12.75">
      <c r="A27" s="20" t="s">
        <v>55</v>
      </c>
      <c r="B27" s="21" t="s">
        <v>56</v>
      </c>
      <c r="C27" s="52">
        <v>55380</v>
      </c>
      <c r="D27" s="52">
        <v>53665</v>
      </c>
      <c r="E27" s="22">
        <v>2000</v>
      </c>
      <c r="F27" s="22">
        <v>333</v>
      </c>
      <c r="G27" s="16">
        <f t="shared" si="14"/>
        <v>57380</v>
      </c>
      <c r="H27" s="16">
        <f t="shared" si="0"/>
        <v>53998</v>
      </c>
      <c r="I27" s="22">
        <v>1160</v>
      </c>
      <c r="J27" s="22">
        <v>1154</v>
      </c>
      <c r="K27" s="22">
        <v>71650</v>
      </c>
      <c r="L27" s="22">
        <v>71650</v>
      </c>
      <c r="M27" s="22">
        <v>651</v>
      </c>
      <c r="N27" s="22">
        <v>651</v>
      </c>
      <c r="O27" s="22">
        <v>0</v>
      </c>
      <c r="P27" s="22"/>
      <c r="Q27" s="22"/>
      <c r="R27" s="16">
        <f t="shared" si="1"/>
        <v>0</v>
      </c>
      <c r="S27" s="17"/>
      <c r="T27" s="16">
        <f t="shared" si="2"/>
        <v>72301</v>
      </c>
      <c r="U27" s="16">
        <f t="shared" si="3"/>
        <v>72301</v>
      </c>
      <c r="V27" s="22">
        <v>5073</v>
      </c>
      <c r="W27" s="22">
        <v>5073</v>
      </c>
      <c r="X27" s="22"/>
      <c r="Y27" s="22"/>
      <c r="Z27" s="22"/>
      <c r="AA27" s="22"/>
      <c r="AB27" s="16">
        <f t="shared" si="4"/>
        <v>5073</v>
      </c>
      <c r="AC27" s="16">
        <f t="shared" si="15"/>
        <v>5073</v>
      </c>
      <c r="AD27" s="22">
        <v>1741</v>
      </c>
      <c r="AE27" s="22">
        <v>1741</v>
      </c>
      <c r="AF27" s="22">
        <v>2000</v>
      </c>
      <c r="AG27" s="22">
        <v>1026</v>
      </c>
      <c r="AH27" s="22">
        <v>1000</v>
      </c>
      <c r="AI27" s="22">
        <v>99</v>
      </c>
      <c r="AJ27" s="37">
        <v>400</v>
      </c>
      <c r="AK27" s="37">
        <v>268</v>
      </c>
      <c r="AL27" s="16">
        <f t="shared" si="16"/>
        <v>5141</v>
      </c>
      <c r="AM27" s="16">
        <f t="shared" si="17"/>
        <v>3134</v>
      </c>
      <c r="AN27" s="22">
        <v>4000</v>
      </c>
      <c r="AO27" s="22">
        <v>142</v>
      </c>
      <c r="AP27" s="22">
        <v>5000</v>
      </c>
      <c r="AQ27" s="22">
        <v>813</v>
      </c>
      <c r="AR27" s="22">
        <v>23889</v>
      </c>
      <c r="AS27" s="22">
        <v>2382</v>
      </c>
      <c r="AT27" s="22">
        <v>2601</v>
      </c>
      <c r="AU27" s="22">
        <v>2601</v>
      </c>
      <c r="AV27" s="22">
        <v>33253</v>
      </c>
      <c r="AW27" s="22">
        <v>23673</v>
      </c>
      <c r="AX27" s="44">
        <v>15000</v>
      </c>
      <c r="AY27" s="44">
        <v>9072</v>
      </c>
      <c r="AZ27" s="22"/>
      <c r="BA27" s="22"/>
      <c r="BB27" s="22"/>
      <c r="BC27" s="22"/>
      <c r="BD27" s="16">
        <f t="shared" si="28"/>
        <v>83743</v>
      </c>
      <c r="BE27" s="16">
        <f t="shared" si="29"/>
        <v>38683</v>
      </c>
      <c r="BF27" s="22">
        <v>13000</v>
      </c>
      <c r="BG27" s="22">
        <v>11286</v>
      </c>
      <c r="BH27" s="22">
        <v>4532</v>
      </c>
      <c r="BI27" s="22">
        <v>4532</v>
      </c>
      <c r="BJ27" s="22">
        <v>20000</v>
      </c>
      <c r="BK27" s="22">
        <v>14904</v>
      </c>
      <c r="BL27" s="16">
        <f t="shared" si="8"/>
        <v>37532</v>
      </c>
      <c r="BM27" s="16">
        <f t="shared" si="9"/>
        <v>30722</v>
      </c>
      <c r="BN27" s="22"/>
      <c r="BO27" s="22"/>
      <c r="BP27" s="22">
        <v>800</v>
      </c>
      <c r="BQ27" s="22"/>
      <c r="BR27" s="22">
        <v>2570</v>
      </c>
      <c r="BS27" s="22">
        <v>1104</v>
      </c>
      <c r="BT27" s="22">
        <v>110</v>
      </c>
      <c r="BU27" s="22">
        <v>109</v>
      </c>
      <c r="BV27" s="16">
        <f t="shared" si="30"/>
        <v>3480</v>
      </c>
      <c r="BW27" s="16">
        <f t="shared" si="31"/>
        <v>1213</v>
      </c>
      <c r="BX27" s="22"/>
      <c r="BY27" s="22"/>
      <c r="BZ27" s="22"/>
      <c r="CA27" s="22"/>
      <c r="CB27" s="22"/>
      <c r="CC27" s="22"/>
      <c r="CD27" s="16">
        <f t="shared" si="12"/>
        <v>265810</v>
      </c>
      <c r="CE27" s="16">
        <f t="shared" si="13"/>
        <v>206278</v>
      </c>
      <c r="CF27" s="21" t="s">
        <v>56</v>
      </c>
    </row>
    <row r="28" spans="1:117" s="22" customFormat="1" ht="12.75">
      <c r="A28" s="20" t="s">
        <v>57</v>
      </c>
      <c r="B28" s="21" t="s">
        <v>58</v>
      </c>
      <c r="C28" s="52">
        <v>101500</v>
      </c>
      <c r="D28" s="52">
        <v>89306</v>
      </c>
      <c r="E28" s="22">
        <v>2000</v>
      </c>
      <c r="F28" s="22">
        <v>239</v>
      </c>
      <c r="G28" s="16">
        <f t="shared" si="14"/>
        <v>103500</v>
      </c>
      <c r="H28" s="16">
        <f t="shared" si="0"/>
        <v>89545</v>
      </c>
      <c r="K28" s="22">
        <v>148497</v>
      </c>
      <c r="L28" s="22">
        <v>137687</v>
      </c>
      <c r="O28" s="22">
        <v>0</v>
      </c>
      <c r="R28" s="16">
        <f t="shared" si="1"/>
        <v>0</v>
      </c>
      <c r="S28" s="17"/>
      <c r="T28" s="16">
        <f t="shared" si="2"/>
        <v>148497</v>
      </c>
      <c r="U28" s="16">
        <f t="shared" si="3"/>
        <v>137687</v>
      </c>
      <c r="V28" s="22">
        <v>3812</v>
      </c>
      <c r="W28" s="22">
        <v>3812</v>
      </c>
      <c r="AB28" s="16">
        <f t="shared" si="4"/>
        <v>3812</v>
      </c>
      <c r="AC28" s="16">
        <f t="shared" si="15"/>
        <v>3812</v>
      </c>
      <c r="AD28" s="22">
        <v>7024</v>
      </c>
      <c r="AE28" s="22">
        <v>7024</v>
      </c>
      <c r="AF28" s="22">
        <v>12500</v>
      </c>
      <c r="AG28" s="22">
        <v>6155</v>
      </c>
      <c r="AJ28" s="37"/>
      <c r="AK28" s="37"/>
      <c r="AL28" s="16">
        <f t="shared" si="16"/>
        <v>19524</v>
      </c>
      <c r="AM28" s="16">
        <f t="shared" si="17"/>
        <v>13179</v>
      </c>
      <c r="AN28" s="22">
        <v>3504</v>
      </c>
      <c r="AO28" s="22">
        <v>3504</v>
      </c>
      <c r="AP28" s="22">
        <v>196000</v>
      </c>
      <c r="AQ28" s="22">
        <v>159575</v>
      </c>
      <c r="AT28" s="22">
        <v>7000</v>
      </c>
      <c r="AU28" s="22">
        <v>5304</v>
      </c>
      <c r="AV28" s="22">
        <v>22383</v>
      </c>
      <c r="AW28" s="22">
        <v>22383</v>
      </c>
      <c r="AX28" s="44">
        <v>35000</v>
      </c>
      <c r="AY28" s="44">
        <v>23905</v>
      </c>
      <c r="BD28" s="16">
        <f t="shared" si="28"/>
        <v>263887</v>
      </c>
      <c r="BE28" s="16">
        <f t="shared" si="29"/>
        <v>214671</v>
      </c>
      <c r="BF28" s="22">
        <v>38000</v>
      </c>
      <c r="BG28" s="22">
        <v>28111</v>
      </c>
      <c r="BH28" s="22">
        <v>2700</v>
      </c>
      <c r="BI28" s="22">
        <v>2168</v>
      </c>
      <c r="BJ28" s="22">
        <v>1000</v>
      </c>
      <c r="BK28" s="22">
        <v>855</v>
      </c>
      <c r="BL28" s="16">
        <f t="shared" si="8"/>
        <v>41700</v>
      </c>
      <c r="BM28" s="16">
        <f t="shared" si="9"/>
        <v>31134</v>
      </c>
      <c r="BT28" s="22">
        <v>2268</v>
      </c>
      <c r="BU28" s="22">
        <v>-77</v>
      </c>
      <c r="BV28" s="16">
        <f t="shared" si="30"/>
        <v>2268</v>
      </c>
      <c r="BW28" s="16">
        <f t="shared" si="31"/>
        <v>-77</v>
      </c>
      <c r="CD28" s="16">
        <f t="shared" si="12"/>
        <v>583188</v>
      </c>
      <c r="CE28" s="16">
        <f t="shared" si="13"/>
        <v>489951</v>
      </c>
      <c r="CF28" s="21" t="s">
        <v>58</v>
      </c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</row>
    <row r="29" spans="1:84" ht="12.75">
      <c r="A29" s="20" t="s">
        <v>59</v>
      </c>
      <c r="B29" s="21" t="s">
        <v>60</v>
      </c>
      <c r="C29" s="52">
        <v>207647</v>
      </c>
      <c r="D29" s="52">
        <v>169626</v>
      </c>
      <c r="E29" s="22">
        <v>7000</v>
      </c>
      <c r="F29" s="22">
        <v>3829</v>
      </c>
      <c r="G29" s="16">
        <f t="shared" si="14"/>
        <v>214647</v>
      </c>
      <c r="H29" s="16">
        <f t="shared" si="0"/>
        <v>173455</v>
      </c>
      <c r="I29" s="22">
        <v>77840</v>
      </c>
      <c r="J29" s="22">
        <v>10112</v>
      </c>
      <c r="K29" s="22">
        <v>40271</v>
      </c>
      <c r="L29" s="22">
        <v>40271</v>
      </c>
      <c r="M29" s="22">
        <v>3075</v>
      </c>
      <c r="N29" s="22">
        <v>3075</v>
      </c>
      <c r="O29" s="22">
        <v>0</v>
      </c>
      <c r="P29" s="22"/>
      <c r="Q29" s="22"/>
      <c r="R29" s="16">
        <f t="shared" si="1"/>
        <v>0</v>
      </c>
      <c r="S29" s="17"/>
      <c r="T29" s="16">
        <f t="shared" si="2"/>
        <v>43346</v>
      </c>
      <c r="U29" s="16">
        <f t="shared" si="3"/>
        <v>43346</v>
      </c>
      <c r="V29" s="22">
        <v>4000</v>
      </c>
      <c r="W29" s="22">
        <v>2772</v>
      </c>
      <c r="X29" s="22"/>
      <c r="Y29" s="22"/>
      <c r="Z29" s="22">
        <v>100</v>
      </c>
      <c r="AA29" s="22">
        <v>100</v>
      </c>
      <c r="AB29" s="16">
        <f t="shared" si="4"/>
        <v>4100</v>
      </c>
      <c r="AC29" s="16">
        <f t="shared" si="15"/>
        <v>2872</v>
      </c>
      <c r="AD29" s="22">
        <v>394</v>
      </c>
      <c r="AE29" s="22">
        <v>394</v>
      </c>
      <c r="AF29" s="22">
        <v>3000</v>
      </c>
      <c r="AG29" s="22">
        <v>2268</v>
      </c>
      <c r="AH29" s="22"/>
      <c r="AI29" s="22"/>
      <c r="AJ29" s="37">
        <v>500</v>
      </c>
      <c r="AK29" s="37"/>
      <c r="AL29" s="16">
        <f t="shared" si="16"/>
        <v>3894</v>
      </c>
      <c r="AM29" s="16">
        <f t="shared" si="17"/>
        <v>2662</v>
      </c>
      <c r="AN29" s="22">
        <v>14158</v>
      </c>
      <c r="AO29" s="22">
        <v>2226</v>
      </c>
      <c r="AP29" s="22">
        <v>26000</v>
      </c>
      <c r="AQ29" s="22">
        <v>22922</v>
      </c>
      <c r="AR29" s="22">
        <v>53865</v>
      </c>
      <c r="AS29" s="22">
        <v>46549</v>
      </c>
      <c r="AT29" s="22">
        <v>17399</v>
      </c>
      <c r="AU29" s="22">
        <v>6145</v>
      </c>
      <c r="AV29" s="22">
        <v>12617</v>
      </c>
      <c r="AW29" s="22">
        <v>7865</v>
      </c>
      <c r="AX29" s="44">
        <v>757343</v>
      </c>
      <c r="AY29" s="44">
        <v>670415</v>
      </c>
      <c r="AZ29" s="22">
        <v>8000</v>
      </c>
      <c r="BA29" s="22">
        <v>371</v>
      </c>
      <c r="BB29" s="22">
        <v>15000</v>
      </c>
      <c r="BC29" s="22">
        <v>5174</v>
      </c>
      <c r="BD29" s="16">
        <f t="shared" si="28"/>
        <v>904382</v>
      </c>
      <c r="BE29" s="16">
        <f t="shared" si="29"/>
        <v>761667</v>
      </c>
      <c r="BF29" s="22">
        <v>5000</v>
      </c>
      <c r="BG29" s="22">
        <v>4219</v>
      </c>
      <c r="BH29" s="22">
        <v>1068</v>
      </c>
      <c r="BI29" s="22">
        <v>212</v>
      </c>
      <c r="BJ29" s="22">
        <v>30100</v>
      </c>
      <c r="BK29" s="22">
        <v>25997</v>
      </c>
      <c r="BL29" s="16">
        <f t="shared" si="8"/>
        <v>36168</v>
      </c>
      <c r="BM29" s="16">
        <f t="shared" si="9"/>
        <v>30428</v>
      </c>
      <c r="BN29" s="22"/>
      <c r="BO29" s="22"/>
      <c r="BP29" s="22">
        <v>70494</v>
      </c>
      <c r="BQ29" s="22">
        <v>45726</v>
      </c>
      <c r="BR29" s="22">
        <v>8681</v>
      </c>
      <c r="BS29" s="22">
        <v>8681</v>
      </c>
      <c r="BT29" s="22">
        <v>2622</v>
      </c>
      <c r="BU29" s="22">
        <v>2622</v>
      </c>
      <c r="BV29" s="16">
        <f t="shared" si="30"/>
        <v>81797</v>
      </c>
      <c r="BW29" s="16">
        <f t="shared" si="31"/>
        <v>57029</v>
      </c>
      <c r="BX29" s="22"/>
      <c r="BY29" s="22"/>
      <c r="BZ29" s="16"/>
      <c r="CA29" s="22"/>
      <c r="CB29" s="22"/>
      <c r="CC29" s="22"/>
      <c r="CD29" s="16">
        <f t="shared" si="12"/>
        <v>1366174</v>
      </c>
      <c r="CE29" s="16">
        <f t="shared" si="13"/>
        <v>1081571</v>
      </c>
      <c r="CF29" s="21" t="s">
        <v>60</v>
      </c>
    </row>
    <row r="30" spans="1:117" s="22" customFormat="1" ht="12.75">
      <c r="A30" s="20" t="s">
        <v>61</v>
      </c>
      <c r="B30" s="21" t="s">
        <v>62</v>
      </c>
      <c r="C30" s="52">
        <v>46100</v>
      </c>
      <c r="D30" s="52">
        <v>15200</v>
      </c>
      <c r="E30" s="22">
        <v>500</v>
      </c>
      <c r="G30" s="16">
        <f t="shared" si="14"/>
        <v>46600</v>
      </c>
      <c r="H30" s="16">
        <f t="shared" si="0"/>
        <v>15200</v>
      </c>
      <c r="K30" s="22">
        <v>78632</v>
      </c>
      <c r="L30" s="22">
        <v>77265</v>
      </c>
      <c r="M30" s="22">
        <v>62917</v>
      </c>
      <c r="N30" s="22">
        <v>62917</v>
      </c>
      <c r="O30" s="22">
        <v>0</v>
      </c>
      <c r="R30" s="16">
        <f t="shared" si="1"/>
        <v>0</v>
      </c>
      <c r="S30" s="17"/>
      <c r="T30" s="16">
        <f t="shared" si="2"/>
        <v>141549</v>
      </c>
      <c r="U30" s="16">
        <f t="shared" si="3"/>
        <v>140182</v>
      </c>
      <c r="AB30" s="16">
        <f t="shared" si="4"/>
        <v>0</v>
      </c>
      <c r="AC30" s="16">
        <f t="shared" si="15"/>
        <v>0</v>
      </c>
      <c r="AD30" s="22">
        <v>2690</v>
      </c>
      <c r="AE30" s="22">
        <v>2690</v>
      </c>
      <c r="AF30" s="22">
        <v>7000</v>
      </c>
      <c r="AG30" s="22">
        <v>300</v>
      </c>
      <c r="AJ30" s="37"/>
      <c r="AK30" s="37"/>
      <c r="AL30" s="16">
        <f t="shared" si="16"/>
        <v>9690</v>
      </c>
      <c r="AM30" s="16">
        <f t="shared" si="17"/>
        <v>2990</v>
      </c>
      <c r="AN30" s="22">
        <v>562</v>
      </c>
      <c r="AO30" s="22">
        <v>562</v>
      </c>
      <c r="AP30" s="22">
        <v>40000</v>
      </c>
      <c r="AQ30" s="22">
        <v>37243</v>
      </c>
      <c r="AR30" s="22">
        <v>94000</v>
      </c>
      <c r="AS30" s="22">
        <v>28037</v>
      </c>
      <c r="AT30" s="22">
        <v>6000</v>
      </c>
      <c r="AV30" s="22">
        <v>9000</v>
      </c>
      <c r="AW30" s="22">
        <v>6424</v>
      </c>
      <c r="AX30" s="44">
        <v>4500</v>
      </c>
      <c r="AY30" s="44">
        <v>2021</v>
      </c>
      <c r="BD30" s="16">
        <f t="shared" si="28"/>
        <v>154062</v>
      </c>
      <c r="BE30" s="16">
        <f t="shared" si="29"/>
        <v>74287</v>
      </c>
      <c r="BF30" s="22">
        <v>3000</v>
      </c>
      <c r="BG30" s="22">
        <v>1686</v>
      </c>
      <c r="BH30" s="22">
        <v>2000</v>
      </c>
      <c r="BI30" s="22">
        <v>470</v>
      </c>
      <c r="BJ30" s="22">
        <v>450</v>
      </c>
      <c r="BK30" s="22">
        <v>443</v>
      </c>
      <c r="BL30" s="16">
        <f t="shared" si="8"/>
        <v>5450</v>
      </c>
      <c r="BM30" s="16">
        <f t="shared" si="9"/>
        <v>2599</v>
      </c>
      <c r="BP30" s="22">
        <v>6241</v>
      </c>
      <c r="BQ30" s="22">
        <v>6241</v>
      </c>
      <c r="BV30" s="16">
        <f t="shared" si="30"/>
        <v>6241</v>
      </c>
      <c r="BW30" s="16">
        <f t="shared" si="31"/>
        <v>6241</v>
      </c>
      <c r="CD30" s="16">
        <f t="shared" si="12"/>
        <v>363592</v>
      </c>
      <c r="CE30" s="16">
        <f t="shared" si="13"/>
        <v>241499</v>
      </c>
      <c r="CF30" s="21" t="s">
        <v>62</v>
      </c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</row>
    <row r="31" spans="1:117" s="22" customFormat="1" ht="12.75">
      <c r="A31" s="20" t="s">
        <v>63</v>
      </c>
      <c r="B31" s="21" t="s">
        <v>64</v>
      </c>
      <c r="C31" s="52"/>
      <c r="D31" s="52"/>
      <c r="G31" s="16">
        <f t="shared" si="14"/>
        <v>0</v>
      </c>
      <c r="H31" s="16">
        <f t="shared" si="0"/>
        <v>0</v>
      </c>
      <c r="O31" s="22">
        <v>0</v>
      </c>
      <c r="R31" s="16">
        <f t="shared" si="1"/>
        <v>0</v>
      </c>
      <c r="S31" s="17"/>
      <c r="T31" s="16">
        <f t="shared" si="2"/>
        <v>0</v>
      </c>
      <c r="U31" s="16">
        <f t="shared" si="3"/>
        <v>0</v>
      </c>
      <c r="AB31" s="16">
        <f t="shared" si="4"/>
        <v>0</v>
      </c>
      <c r="AC31" s="16">
        <f t="shared" si="15"/>
        <v>0</v>
      </c>
      <c r="AJ31" s="37"/>
      <c r="AK31" s="37"/>
      <c r="AL31" s="16">
        <f t="shared" si="16"/>
        <v>0</v>
      </c>
      <c r="AM31" s="16">
        <f t="shared" si="17"/>
        <v>0</v>
      </c>
      <c r="AX31" s="44"/>
      <c r="AY31" s="44"/>
      <c r="BD31" s="16">
        <f t="shared" si="28"/>
        <v>0</v>
      </c>
      <c r="BE31" s="16">
        <f t="shared" si="29"/>
        <v>0</v>
      </c>
      <c r="BL31" s="16">
        <f t="shared" si="8"/>
        <v>0</v>
      </c>
      <c r="BM31" s="16">
        <f t="shared" si="9"/>
        <v>0</v>
      </c>
      <c r="BV31" s="16">
        <f t="shared" si="30"/>
        <v>0</v>
      </c>
      <c r="BW31" s="16">
        <f t="shared" si="31"/>
        <v>0</v>
      </c>
      <c r="CD31" s="16">
        <f t="shared" si="12"/>
        <v>0</v>
      </c>
      <c r="CE31" s="16">
        <f t="shared" si="13"/>
        <v>0</v>
      </c>
      <c r="CF31" s="21" t="s">
        <v>64</v>
      </c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</row>
    <row r="32" spans="1:117" s="22" customFormat="1" ht="12.75">
      <c r="A32" s="20" t="s">
        <v>65</v>
      </c>
      <c r="B32" s="21" t="s">
        <v>66</v>
      </c>
      <c r="C32" s="52">
        <v>14000</v>
      </c>
      <c r="D32" s="52">
        <v>11969</v>
      </c>
      <c r="E32" s="22">
        <v>2000</v>
      </c>
      <c r="G32" s="16">
        <f t="shared" si="14"/>
        <v>16000</v>
      </c>
      <c r="H32" s="16">
        <f t="shared" si="0"/>
        <v>11969</v>
      </c>
      <c r="K32" s="22">
        <v>3789</v>
      </c>
      <c r="L32" s="22">
        <v>3789</v>
      </c>
      <c r="M32" s="22">
        <v>1100</v>
      </c>
      <c r="N32" s="22">
        <v>1100</v>
      </c>
      <c r="O32" s="22">
        <v>0</v>
      </c>
      <c r="R32" s="16">
        <f t="shared" si="1"/>
        <v>0</v>
      </c>
      <c r="S32" s="17"/>
      <c r="T32" s="16">
        <f t="shared" si="2"/>
        <v>4889</v>
      </c>
      <c r="U32" s="16">
        <f t="shared" si="3"/>
        <v>4889</v>
      </c>
      <c r="AB32" s="16">
        <f t="shared" si="4"/>
        <v>0</v>
      </c>
      <c r="AC32" s="16">
        <f t="shared" si="15"/>
        <v>0</v>
      </c>
      <c r="AD32" s="22">
        <v>80</v>
      </c>
      <c r="AE32" s="22">
        <v>80</v>
      </c>
      <c r="AJ32" s="37"/>
      <c r="AK32" s="37"/>
      <c r="AL32" s="16">
        <f t="shared" si="16"/>
        <v>80</v>
      </c>
      <c r="AM32" s="16">
        <f t="shared" si="17"/>
        <v>80</v>
      </c>
      <c r="AV32" s="22">
        <v>600</v>
      </c>
      <c r="AW32" s="22">
        <v>489</v>
      </c>
      <c r="AX32" s="44">
        <v>500</v>
      </c>
      <c r="AY32" s="44">
        <v>205</v>
      </c>
      <c r="BD32" s="16">
        <f t="shared" si="28"/>
        <v>1100</v>
      </c>
      <c r="BE32" s="16">
        <f t="shared" si="29"/>
        <v>694</v>
      </c>
      <c r="BF32" s="22">
        <v>500</v>
      </c>
      <c r="BG32" s="22">
        <v>443</v>
      </c>
      <c r="BH32" s="22">
        <v>500</v>
      </c>
      <c r="BI32" s="22">
        <v>218</v>
      </c>
      <c r="BL32" s="16">
        <f t="shared" si="8"/>
        <v>1000</v>
      </c>
      <c r="BM32" s="16">
        <f t="shared" si="9"/>
        <v>661</v>
      </c>
      <c r="BR32" s="22">
        <v>4000</v>
      </c>
      <c r="BS32" s="22">
        <v>2130</v>
      </c>
      <c r="BV32" s="16">
        <f t="shared" si="30"/>
        <v>4000</v>
      </c>
      <c r="BW32" s="16">
        <f t="shared" si="31"/>
        <v>2130</v>
      </c>
      <c r="CD32" s="16">
        <f t="shared" si="12"/>
        <v>27069</v>
      </c>
      <c r="CE32" s="16">
        <f t="shared" si="13"/>
        <v>20423</v>
      </c>
      <c r="CF32" s="21" t="s">
        <v>66</v>
      </c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</row>
    <row r="33" spans="1:117" s="22" customFormat="1" ht="12.75">
      <c r="A33" s="20" t="s">
        <v>67</v>
      </c>
      <c r="B33" s="21" t="s">
        <v>68</v>
      </c>
      <c r="C33" s="52">
        <v>2137</v>
      </c>
      <c r="D33" s="52">
        <v>2137</v>
      </c>
      <c r="G33" s="16">
        <f t="shared" si="14"/>
        <v>2137</v>
      </c>
      <c r="H33" s="16">
        <f t="shared" si="0"/>
        <v>2137</v>
      </c>
      <c r="O33" s="22">
        <v>0</v>
      </c>
      <c r="R33" s="16">
        <f t="shared" si="1"/>
        <v>0</v>
      </c>
      <c r="S33" s="17"/>
      <c r="T33" s="16">
        <f t="shared" si="2"/>
        <v>0</v>
      </c>
      <c r="U33" s="16">
        <f t="shared" si="3"/>
        <v>0</v>
      </c>
      <c r="AB33" s="16">
        <f t="shared" si="4"/>
        <v>0</v>
      </c>
      <c r="AC33" s="16">
        <f t="shared" si="15"/>
        <v>0</v>
      </c>
      <c r="AJ33" s="37"/>
      <c r="AK33" s="37"/>
      <c r="AL33" s="16">
        <f t="shared" si="16"/>
        <v>0</v>
      </c>
      <c r="AM33" s="16">
        <f t="shared" si="17"/>
        <v>0</v>
      </c>
      <c r="AX33" s="44"/>
      <c r="AY33" s="44"/>
      <c r="BD33" s="16">
        <f t="shared" si="28"/>
        <v>0</v>
      </c>
      <c r="BE33" s="16">
        <f t="shared" si="29"/>
        <v>0</v>
      </c>
      <c r="BJ33" s="22">
        <v>3700</v>
      </c>
      <c r="BK33" s="22">
        <v>3692</v>
      </c>
      <c r="BL33" s="16">
        <f t="shared" si="8"/>
        <v>3700</v>
      </c>
      <c r="BM33" s="16">
        <f t="shared" si="9"/>
        <v>3692</v>
      </c>
      <c r="BV33" s="16">
        <f t="shared" si="30"/>
        <v>0</v>
      </c>
      <c r="BW33" s="16">
        <f t="shared" si="31"/>
        <v>0</v>
      </c>
      <c r="CD33" s="16">
        <f t="shared" si="12"/>
        <v>5837</v>
      </c>
      <c r="CE33" s="16">
        <f t="shared" si="13"/>
        <v>5829</v>
      </c>
      <c r="CF33" s="21" t="s">
        <v>68</v>
      </c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</row>
    <row r="34" spans="1:117" s="22" customFormat="1" ht="12.75">
      <c r="A34" s="32" t="s">
        <v>69</v>
      </c>
      <c r="B34" s="33" t="s">
        <v>70</v>
      </c>
      <c r="C34" s="52">
        <v>3000</v>
      </c>
      <c r="D34" s="52">
        <v>1018</v>
      </c>
      <c r="G34" s="16">
        <f t="shared" si="14"/>
        <v>3000</v>
      </c>
      <c r="H34" s="16">
        <f t="shared" si="0"/>
        <v>1018</v>
      </c>
      <c r="K34" s="22">
        <v>1570</v>
      </c>
      <c r="L34" s="22">
        <v>1570</v>
      </c>
      <c r="O34" s="22">
        <v>0</v>
      </c>
      <c r="R34" s="16">
        <f t="shared" si="1"/>
        <v>0</v>
      </c>
      <c r="S34" s="17"/>
      <c r="T34" s="16">
        <f t="shared" si="2"/>
        <v>1570</v>
      </c>
      <c r="U34" s="16">
        <f t="shared" si="3"/>
        <v>1570</v>
      </c>
      <c r="V34" s="22">
        <v>90</v>
      </c>
      <c r="W34" s="22">
        <v>90</v>
      </c>
      <c r="AB34" s="16">
        <f t="shared" si="4"/>
        <v>90</v>
      </c>
      <c r="AC34" s="16">
        <f t="shared" si="15"/>
        <v>90</v>
      </c>
      <c r="AD34" s="22">
        <v>177</v>
      </c>
      <c r="AE34" s="22">
        <v>177</v>
      </c>
      <c r="AH34" s="22">
        <v>3500</v>
      </c>
      <c r="AI34" s="22">
        <v>2279</v>
      </c>
      <c r="AJ34" s="37">
        <v>100</v>
      </c>
      <c r="AK34" s="37"/>
      <c r="AL34" s="16">
        <f t="shared" si="16"/>
        <v>3777</v>
      </c>
      <c r="AM34" s="16">
        <f t="shared" si="17"/>
        <v>2456</v>
      </c>
      <c r="AP34" s="22">
        <v>280</v>
      </c>
      <c r="AQ34" s="22">
        <v>266</v>
      </c>
      <c r="AV34" s="22">
        <v>479</v>
      </c>
      <c r="AW34" s="22">
        <v>479</v>
      </c>
      <c r="AX34" s="44">
        <v>999</v>
      </c>
      <c r="AY34" s="44">
        <v>798</v>
      </c>
      <c r="BD34" s="16">
        <f t="shared" si="28"/>
        <v>1758</v>
      </c>
      <c r="BE34" s="16">
        <f t="shared" si="29"/>
        <v>1543</v>
      </c>
      <c r="BF34" s="22">
        <v>700</v>
      </c>
      <c r="BJ34" s="22">
        <v>200</v>
      </c>
      <c r="BL34" s="16">
        <f t="shared" si="8"/>
        <v>900</v>
      </c>
      <c r="BM34" s="16">
        <f t="shared" si="9"/>
        <v>0</v>
      </c>
      <c r="BP34" s="22">
        <v>200</v>
      </c>
      <c r="BR34" s="22">
        <v>60</v>
      </c>
      <c r="BS34" s="22">
        <v>59</v>
      </c>
      <c r="BV34" s="16">
        <f t="shared" si="30"/>
        <v>260</v>
      </c>
      <c r="BW34" s="16">
        <f t="shared" si="31"/>
        <v>59</v>
      </c>
      <c r="CD34" s="16">
        <f t="shared" si="12"/>
        <v>11355</v>
      </c>
      <c r="CE34" s="16">
        <f t="shared" si="13"/>
        <v>6736</v>
      </c>
      <c r="CF34" s="33" t="s">
        <v>70</v>
      </c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</row>
    <row r="35" spans="1:117" s="22" customFormat="1" ht="12.75">
      <c r="A35" s="32" t="s">
        <v>154</v>
      </c>
      <c r="B35" s="33">
        <v>1063</v>
      </c>
      <c r="C35" s="52"/>
      <c r="D35" s="52"/>
      <c r="G35" s="16"/>
      <c r="H35" s="16"/>
      <c r="R35" s="16"/>
      <c r="S35" s="17"/>
      <c r="T35" s="16"/>
      <c r="U35" s="16"/>
      <c r="AB35" s="16"/>
      <c r="AC35" s="16"/>
      <c r="AJ35" s="37"/>
      <c r="AK35" s="37"/>
      <c r="AL35" s="16">
        <f aca="true" t="shared" si="32" ref="AL35:AL47">+AH35+AF35+AD35+AJ35</f>
        <v>0</v>
      </c>
      <c r="AM35" s="16">
        <f aca="true" t="shared" si="33" ref="AM35:AM47">+AI35+AG35+AE35+AK35</f>
        <v>0</v>
      </c>
      <c r="AX35" s="44"/>
      <c r="AY35" s="44"/>
      <c r="BD35" s="16">
        <f aca="true" t="shared" si="34" ref="BD35:BD57">AN35+AP35+AR35+AT35+AV35+AX35+AZ35+BB35</f>
        <v>0</v>
      </c>
      <c r="BE35" s="16">
        <f aca="true" t="shared" si="35" ref="BE35:BE57">AO35+AQ35+AS35+AU35+AW35+AY35+BA35+BC35</f>
        <v>0</v>
      </c>
      <c r="BL35" s="16">
        <f aca="true" t="shared" si="36" ref="BL35:BL47">BF35+BH35+BJ35</f>
        <v>0</v>
      </c>
      <c r="BM35" s="16">
        <f aca="true" t="shared" si="37" ref="BM35:BM47">BG35+BI35+BK35</f>
        <v>0</v>
      </c>
      <c r="BV35" s="16"/>
      <c r="BW35" s="16"/>
      <c r="BZ35" s="22">
        <v>71677</v>
      </c>
      <c r="CA35" s="22">
        <v>45253</v>
      </c>
      <c r="CD35" s="16">
        <f t="shared" si="12"/>
        <v>71677</v>
      </c>
      <c r="CE35" s="16">
        <f t="shared" si="13"/>
        <v>45253</v>
      </c>
      <c r="CF35" s="33">
        <v>1063</v>
      </c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</row>
    <row r="36" spans="1:117" s="22" customFormat="1" ht="12.75">
      <c r="A36" s="32" t="s">
        <v>152</v>
      </c>
      <c r="B36" s="33">
        <v>1069</v>
      </c>
      <c r="C36" s="52">
        <v>120</v>
      </c>
      <c r="D36" s="52">
        <v>119</v>
      </c>
      <c r="G36" s="16">
        <f aca="true" t="shared" si="38" ref="G36:G70">+E36+C36</f>
        <v>120</v>
      </c>
      <c r="H36" s="16">
        <f aca="true" t="shared" si="39" ref="H36:H71">+F36+D36</f>
        <v>119</v>
      </c>
      <c r="M36" s="22">
        <v>9</v>
      </c>
      <c r="N36" s="22">
        <v>9</v>
      </c>
      <c r="R36" s="16"/>
      <c r="S36" s="17"/>
      <c r="T36" s="16">
        <f>M36</f>
        <v>9</v>
      </c>
      <c r="U36" s="16">
        <f>N36</f>
        <v>9</v>
      </c>
      <c r="AB36" s="16"/>
      <c r="AC36" s="16"/>
      <c r="AJ36" s="37"/>
      <c r="AK36" s="37"/>
      <c r="AL36" s="16">
        <f t="shared" si="32"/>
        <v>0</v>
      </c>
      <c r="AM36" s="16">
        <f t="shared" si="33"/>
        <v>0</v>
      </c>
      <c r="AR36" s="22">
        <v>10</v>
      </c>
      <c r="AS36" s="22">
        <v>9</v>
      </c>
      <c r="AX36" s="41">
        <v>1</v>
      </c>
      <c r="AY36" s="41">
        <v>1</v>
      </c>
      <c r="BD36" s="16">
        <f t="shared" si="34"/>
        <v>11</v>
      </c>
      <c r="BE36" s="16">
        <f t="shared" si="35"/>
        <v>10</v>
      </c>
      <c r="BL36" s="16">
        <f t="shared" si="36"/>
        <v>0</v>
      </c>
      <c r="BM36" s="16">
        <f t="shared" si="37"/>
        <v>0</v>
      </c>
      <c r="BV36" s="16"/>
      <c r="BW36" s="16"/>
      <c r="BZ36" s="22">
        <v>5490</v>
      </c>
      <c r="CA36" s="22">
        <v>1700</v>
      </c>
      <c r="CD36" s="16">
        <f t="shared" si="12"/>
        <v>5630</v>
      </c>
      <c r="CE36" s="16">
        <f t="shared" si="13"/>
        <v>1838</v>
      </c>
      <c r="CF36" s="33">
        <v>1069</v>
      </c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</row>
    <row r="37" spans="1:117" s="22" customFormat="1" ht="12.75">
      <c r="A37" s="20" t="s">
        <v>71</v>
      </c>
      <c r="B37" s="21" t="s">
        <v>72</v>
      </c>
      <c r="C37" s="52"/>
      <c r="D37" s="52"/>
      <c r="G37" s="16">
        <f t="shared" si="38"/>
        <v>0</v>
      </c>
      <c r="H37" s="16">
        <f t="shared" si="39"/>
        <v>0</v>
      </c>
      <c r="O37" s="22">
        <v>0</v>
      </c>
      <c r="R37" s="16">
        <f t="shared" si="1"/>
        <v>0</v>
      </c>
      <c r="S37" s="17"/>
      <c r="T37" s="16">
        <f>K37+M37</f>
        <v>0</v>
      </c>
      <c r="U37" s="16">
        <f>L37+N37</f>
        <v>0</v>
      </c>
      <c r="AB37" s="16">
        <f aca="true" t="shared" si="40" ref="AB37:AC39">+Z37+X37+V37</f>
        <v>0</v>
      </c>
      <c r="AC37" s="16">
        <f t="shared" si="40"/>
        <v>0</v>
      </c>
      <c r="AJ37" s="37"/>
      <c r="AK37" s="37"/>
      <c r="AL37" s="16">
        <f t="shared" si="32"/>
        <v>0</v>
      </c>
      <c r="AM37" s="16">
        <f t="shared" si="33"/>
        <v>0</v>
      </c>
      <c r="AX37" s="41"/>
      <c r="AY37" s="41"/>
      <c r="BD37" s="16">
        <f aca="true" t="shared" si="41" ref="BD37:BD43">AN37+AP37+AR37+AT37+AV37+AX37+AZ37+BB37</f>
        <v>0</v>
      </c>
      <c r="BE37" s="16">
        <f aca="true" t="shared" si="42" ref="BE37:BE43">AO37+AQ37+AS37+AU37+AW37+AY37+BA37+BC37</f>
        <v>0</v>
      </c>
      <c r="BL37" s="16">
        <f t="shared" si="36"/>
        <v>0</v>
      </c>
      <c r="BM37" s="16">
        <f t="shared" si="37"/>
        <v>0</v>
      </c>
      <c r="BV37" s="16">
        <f aca="true" t="shared" si="43" ref="BV37:BW47">BN37+BP37+BR37+BT37</f>
        <v>0</v>
      </c>
      <c r="BW37" s="16">
        <f t="shared" si="43"/>
        <v>0</v>
      </c>
      <c r="CD37" s="16">
        <f t="shared" si="12"/>
        <v>0</v>
      </c>
      <c r="CE37" s="16">
        <f t="shared" si="13"/>
        <v>0</v>
      </c>
      <c r="CF37" s="21" t="s">
        <v>72</v>
      </c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</row>
    <row r="38" spans="1:117" s="22" customFormat="1" ht="12.75">
      <c r="A38" s="20" t="s">
        <v>73</v>
      </c>
      <c r="B38" s="21" t="s">
        <v>74</v>
      </c>
      <c r="C38" s="52">
        <v>14320</v>
      </c>
      <c r="D38" s="52">
        <v>13661</v>
      </c>
      <c r="G38" s="16">
        <f t="shared" si="38"/>
        <v>14320</v>
      </c>
      <c r="H38" s="16">
        <f t="shared" si="39"/>
        <v>13661</v>
      </c>
      <c r="K38" s="22">
        <v>13</v>
      </c>
      <c r="L38" s="22">
        <v>13</v>
      </c>
      <c r="O38" s="22">
        <v>0</v>
      </c>
      <c r="R38" s="16">
        <f t="shared" si="1"/>
        <v>0</v>
      </c>
      <c r="S38" s="17"/>
      <c r="T38" s="16">
        <f>K38+M38</f>
        <v>13</v>
      </c>
      <c r="U38" s="16">
        <f>L38+N38</f>
        <v>13</v>
      </c>
      <c r="AB38" s="16">
        <f t="shared" si="40"/>
        <v>0</v>
      </c>
      <c r="AC38" s="16">
        <f t="shared" si="40"/>
        <v>0</v>
      </c>
      <c r="AJ38" s="37"/>
      <c r="AK38" s="37"/>
      <c r="AL38" s="16">
        <f t="shared" si="32"/>
        <v>0</v>
      </c>
      <c r="AM38" s="16">
        <f t="shared" si="33"/>
        <v>0</v>
      </c>
      <c r="AX38" s="41"/>
      <c r="AY38" s="41"/>
      <c r="BD38" s="16">
        <f t="shared" si="41"/>
        <v>0</v>
      </c>
      <c r="BE38" s="16">
        <f t="shared" si="42"/>
        <v>0</v>
      </c>
      <c r="BL38" s="16">
        <f t="shared" si="36"/>
        <v>0</v>
      </c>
      <c r="BM38" s="16">
        <f t="shared" si="37"/>
        <v>0</v>
      </c>
      <c r="BV38" s="16">
        <f t="shared" si="43"/>
        <v>0</v>
      </c>
      <c r="BW38" s="16">
        <f t="shared" si="43"/>
        <v>0</v>
      </c>
      <c r="CD38" s="16">
        <f t="shared" si="12"/>
        <v>14333</v>
      </c>
      <c r="CE38" s="16">
        <f t="shared" si="13"/>
        <v>13674</v>
      </c>
      <c r="CF38" s="21" t="s">
        <v>74</v>
      </c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</row>
    <row r="39" spans="1:117" s="22" customFormat="1" ht="12.75">
      <c r="A39" s="20" t="s">
        <v>75</v>
      </c>
      <c r="B39" s="33" t="s">
        <v>76</v>
      </c>
      <c r="C39" s="52"/>
      <c r="D39" s="52">
        <v>0</v>
      </c>
      <c r="G39" s="16">
        <f aca="true" t="shared" si="44" ref="G39:G44">+E39+C39</f>
        <v>0</v>
      </c>
      <c r="H39" s="16">
        <f aca="true" t="shared" si="45" ref="H39:H44">+F39+D39</f>
        <v>0</v>
      </c>
      <c r="O39" s="22">
        <v>0</v>
      </c>
      <c r="R39" s="16">
        <f t="shared" si="1"/>
        <v>0</v>
      </c>
      <c r="S39" s="17"/>
      <c r="T39" s="16">
        <f aca="true" t="shared" si="46" ref="T39:T48">K39+M39</f>
        <v>0</v>
      </c>
      <c r="U39" s="16">
        <f aca="true" t="shared" si="47" ref="U39:U48">L39+N39</f>
        <v>0</v>
      </c>
      <c r="AB39" s="16">
        <f t="shared" si="40"/>
        <v>0</v>
      </c>
      <c r="AC39" s="16">
        <f t="shared" si="40"/>
        <v>0</v>
      </c>
      <c r="AG39" s="22">
        <v>0</v>
      </c>
      <c r="AI39" s="22">
        <v>0</v>
      </c>
      <c r="AJ39" s="37"/>
      <c r="AK39" s="37"/>
      <c r="AL39" s="16">
        <f t="shared" si="32"/>
        <v>0</v>
      </c>
      <c r="AM39" s="16">
        <f t="shared" si="33"/>
        <v>0</v>
      </c>
      <c r="AX39" s="41">
        <v>23803</v>
      </c>
      <c r="AY39" s="41"/>
      <c r="BD39" s="16">
        <f t="shared" si="41"/>
        <v>23803</v>
      </c>
      <c r="BE39" s="16">
        <f t="shared" si="42"/>
        <v>0</v>
      </c>
      <c r="BJ39" s="22">
        <v>10000</v>
      </c>
      <c r="BK39" s="22">
        <v>4350</v>
      </c>
      <c r="BL39" s="16">
        <f t="shared" si="36"/>
        <v>10000</v>
      </c>
      <c r="BM39" s="16">
        <f t="shared" si="37"/>
        <v>4350</v>
      </c>
      <c r="BV39" s="16">
        <f t="shared" si="43"/>
        <v>0</v>
      </c>
      <c r="BW39" s="16">
        <f t="shared" si="43"/>
        <v>0</v>
      </c>
      <c r="CD39" s="16">
        <f t="shared" si="12"/>
        <v>33803</v>
      </c>
      <c r="CE39" s="16">
        <f t="shared" si="13"/>
        <v>4350</v>
      </c>
      <c r="CF39" s="33" t="s">
        <v>76</v>
      </c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</row>
    <row r="40" spans="1:117" s="22" customFormat="1" ht="12.75">
      <c r="A40" s="26" t="s">
        <v>164</v>
      </c>
      <c r="B40" s="56">
        <v>19</v>
      </c>
      <c r="C40" s="31">
        <f>C41+C42</f>
        <v>70000</v>
      </c>
      <c r="D40" s="31">
        <f>D41+D42</f>
        <v>63811</v>
      </c>
      <c r="E40" s="31">
        <f>E41+E42</f>
        <v>0</v>
      </c>
      <c r="F40" s="31">
        <f>F41+F42</f>
        <v>0</v>
      </c>
      <c r="G40" s="31">
        <f t="shared" si="44"/>
        <v>70000</v>
      </c>
      <c r="H40" s="31">
        <f t="shared" si="45"/>
        <v>63811</v>
      </c>
      <c r="K40" s="31">
        <f>K41+K42</f>
        <v>7113</v>
      </c>
      <c r="L40" s="31">
        <f>L41+L42</f>
        <v>7037</v>
      </c>
      <c r="R40" s="16"/>
      <c r="S40" s="17"/>
      <c r="T40" s="16">
        <f t="shared" si="46"/>
        <v>7113</v>
      </c>
      <c r="U40" s="16">
        <f t="shared" si="47"/>
        <v>7037</v>
      </c>
      <c r="AB40" s="16"/>
      <c r="AC40" s="16"/>
      <c r="AD40" s="31">
        <f>SUM(AD41:AD42)</f>
        <v>313</v>
      </c>
      <c r="AE40" s="31">
        <f>SUM(AE41:AE42)</f>
        <v>313</v>
      </c>
      <c r="AJ40" s="37"/>
      <c r="AK40" s="37"/>
      <c r="AL40" s="16">
        <f t="shared" si="32"/>
        <v>313</v>
      </c>
      <c r="AM40" s="16">
        <f t="shared" si="33"/>
        <v>313</v>
      </c>
      <c r="AN40" s="31">
        <f>AN41+AN42</f>
        <v>14000</v>
      </c>
      <c r="AO40" s="31">
        <f>AO41+AO42</f>
        <v>113</v>
      </c>
      <c r="AP40" s="31">
        <f>SUM(AP41:AP42)</f>
        <v>250</v>
      </c>
      <c r="AQ40" s="31">
        <f>SUM(AQ41:AQ42)</f>
        <v>57</v>
      </c>
      <c r="AR40" s="31">
        <f>SUM(AR41:AR42)</f>
        <v>1150</v>
      </c>
      <c r="AS40" s="31">
        <f>SUM(AS41:AS42)</f>
        <v>1150</v>
      </c>
      <c r="AV40" s="31">
        <f aca="true" t="shared" si="48" ref="AV40:BC40">SUM(AV41:AV42)</f>
        <v>1520</v>
      </c>
      <c r="AW40" s="31">
        <f t="shared" si="48"/>
        <v>1472</v>
      </c>
      <c r="AX40" s="31">
        <f t="shared" si="48"/>
        <v>500</v>
      </c>
      <c r="AY40" s="31">
        <f t="shared" si="48"/>
        <v>61</v>
      </c>
      <c r="AZ40" s="31">
        <f t="shared" si="48"/>
        <v>2000</v>
      </c>
      <c r="BA40" s="31">
        <f t="shared" si="48"/>
        <v>1865</v>
      </c>
      <c r="BB40" s="31">
        <f t="shared" si="48"/>
        <v>0</v>
      </c>
      <c r="BC40" s="31">
        <f t="shared" si="48"/>
        <v>0</v>
      </c>
      <c r="BD40" s="16">
        <f t="shared" si="41"/>
        <v>19420</v>
      </c>
      <c r="BE40" s="16">
        <f t="shared" si="42"/>
        <v>4718</v>
      </c>
      <c r="BF40" s="31">
        <f>SUM(BF41:BF42)</f>
        <v>600</v>
      </c>
      <c r="BG40" s="31">
        <f>SUM(BG41:BG42)</f>
        <v>0</v>
      </c>
      <c r="BH40" s="31">
        <f>SUM(BH41:BH42)</f>
        <v>500</v>
      </c>
      <c r="BI40" s="31">
        <f>SUM(BI41:BI42)</f>
        <v>0</v>
      </c>
      <c r="BL40" s="16">
        <f t="shared" si="36"/>
        <v>1100</v>
      </c>
      <c r="BM40" s="16">
        <f t="shared" si="37"/>
        <v>0</v>
      </c>
      <c r="BV40" s="16"/>
      <c r="BW40" s="16"/>
      <c r="CD40" s="16"/>
      <c r="CE40" s="16"/>
      <c r="CF40" s="33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1:117" s="22" customFormat="1" ht="12.75">
      <c r="A41" s="46" t="s">
        <v>165</v>
      </c>
      <c r="B41" s="33">
        <v>1901</v>
      </c>
      <c r="C41" s="52">
        <v>15000</v>
      </c>
      <c r="D41" s="52">
        <v>14357</v>
      </c>
      <c r="G41" s="16">
        <f t="shared" si="44"/>
        <v>15000</v>
      </c>
      <c r="H41" s="16">
        <f t="shared" si="45"/>
        <v>14357</v>
      </c>
      <c r="R41" s="16"/>
      <c r="S41" s="17"/>
      <c r="T41" s="16">
        <f t="shared" si="46"/>
        <v>0</v>
      </c>
      <c r="U41" s="16">
        <f t="shared" si="47"/>
        <v>0</v>
      </c>
      <c r="AB41" s="16"/>
      <c r="AC41" s="16"/>
      <c r="AD41" s="22">
        <v>67</v>
      </c>
      <c r="AE41" s="22">
        <v>67</v>
      </c>
      <c r="AJ41" s="37"/>
      <c r="AK41" s="37"/>
      <c r="AL41" s="16">
        <f t="shared" si="32"/>
        <v>67</v>
      </c>
      <c r="AM41" s="16">
        <f t="shared" si="33"/>
        <v>67</v>
      </c>
      <c r="AN41" s="22">
        <v>13950</v>
      </c>
      <c r="AO41" s="22">
        <v>65</v>
      </c>
      <c r="AP41" s="22">
        <v>150</v>
      </c>
      <c r="AR41" s="22">
        <v>1150</v>
      </c>
      <c r="AS41" s="22">
        <v>1150</v>
      </c>
      <c r="AV41" s="22">
        <v>1420</v>
      </c>
      <c r="AW41" s="22">
        <v>1406</v>
      </c>
      <c r="AX41" s="41">
        <v>450</v>
      </c>
      <c r="AY41" s="41">
        <v>41</v>
      </c>
      <c r="AZ41" s="22">
        <v>2000</v>
      </c>
      <c r="BA41" s="22">
        <v>1865</v>
      </c>
      <c r="BD41" s="16">
        <f t="shared" si="41"/>
        <v>19120</v>
      </c>
      <c r="BE41" s="16">
        <f t="shared" si="42"/>
        <v>4527</v>
      </c>
      <c r="BF41" s="22">
        <v>600</v>
      </c>
      <c r="BH41" s="22">
        <v>500</v>
      </c>
      <c r="BL41" s="16">
        <f t="shared" si="36"/>
        <v>1100</v>
      </c>
      <c r="BM41" s="16">
        <f t="shared" si="37"/>
        <v>0</v>
      </c>
      <c r="BV41" s="16"/>
      <c r="BW41" s="16"/>
      <c r="CD41" s="16"/>
      <c r="CE41" s="16"/>
      <c r="CF41" s="33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</row>
    <row r="42" spans="1:117" s="22" customFormat="1" ht="12.75">
      <c r="A42" s="46" t="s">
        <v>166</v>
      </c>
      <c r="B42" s="33">
        <v>1981</v>
      </c>
      <c r="C42" s="52">
        <v>55000</v>
      </c>
      <c r="D42" s="52">
        <v>49454</v>
      </c>
      <c r="G42" s="16">
        <f t="shared" si="44"/>
        <v>55000</v>
      </c>
      <c r="H42" s="16">
        <f t="shared" si="45"/>
        <v>49454</v>
      </c>
      <c r="K42" s="22">
        <v>7113</v>
      </c>
      <c r="L42" s="22">
        <v>7037</v>
      </c>
      <c r="R42" s="16"/>
      <c r="S42" s="17"/>
      <c r="T42" s="16">
        <f t="shared" si="46"/>
        <v>7113</v>
      </c>
      <c r="U42" s="16">
        <f t="shared" si="47"/>
        <v>7037</v>
      </c>
      <c r="AB42" s="16"/>
      <c r="AC42" s="16"/>
      <c r="AD42" s="22">
        <v>246</v>
      </c>
      <c r="AE42" s="22">
        <v>246</v>
      </c>
      <c r="AJ42" s="37"/>
      <c r="AK42" s="37"/>
      <c r="AL42" s="16">
        <f t="shared" si="32"/>
        <v>246</v>
      </c>
      <c r="AM42" s="16">
        <f t="shared" si="33"/>
        <v>246</v>
      </c>
      <c r="AN42" s="22">
        <v>50</v>
      </c>
      <c r="AO42" s="22">
        <v>48</v>
      </c>
      <c r="AP42" s="22">
        <v>100</v>
      </c>
      <c r="AQ42" s="22">
        <v>57</v>
      </c>
      <c r="AV42" s="22">
        <v>100</v>
      </c>
      <c r="AW42" s="22">
        <v>66</v>
      </c>
      <c r="AX42" s="41">
        <v>50</v>
      </c>
      <c r="AY42" s="41">
        <v>20</v>
      </c>
      <c r="BD42" s="16">
        <f t="shared" si="41"/>
        <v>300</v>
      </c>
      <c r="BE42" s="16">
        <f t="shared" si="42"/>
        <v>191</v>
      </c>
      <c r="BL42" s="16">
        <f t="shared" si="36"/>
        <v>0</v>
      </c>
      <c r="BM42" s="16">
        <f t="shared" si="37"/>
        <v>0</v>
      </c>
      <c r="BV42" s="16"/>
      <c r="BW42" s="16"/>
      <c r="CD42" s="16"/>
      <c r="CE42" s="16"/>
      <c r="CF42" s="33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</row>
    <row r="43" spans="1:117" s="17" customFormat="1" ht="12.75">
      <c r="A43" s="26" t="s">
        <v>77</v>
      </c>
      <c r="B43" s="27" t="s">
        <v>78</v>
      </c>
      <c r="C43" s="16"/>
      <c r="D43" s="16">
        <f>+D44</f>
        <v>0</v>
      </c>
      <c r="E43" s="16"/>
      <c r="F43" s="16">
        <f>+F44</f>
        <v>0</v>
      </c>
      <c r="G43" s="16">
        <f t="shared" si="44"/>
        <v>0</v>
      </c>
      <c r="H43" s="16">
        <f t="shared" si="45"/>
        <v>0</v>
      </c>
      <c r="I43" s="16"/>
      <c r="J43" s="16">
        <f>+J44</f>
        <v>0</v>
      </c>
      <c r="K43" s="16"/>
      <c r="L43" s="16">
        <f>+L44</f>
        <v>0</v>
      </c>
      <c r="M43" s="16"/>
      <c r="N43" s="16">
        <f>+N44</f>
        <v>0</v>
      </c>
      <c r="O43" s="16">
        <f>+O44</f>
        <v>0</v>
      </c>
      <c r="P43" s="16"/>
      <c r="Q43" s="16">
        <f>+Q44</f>
        <v>0</v>
      </c>
      <c r="R43" s="16">
        <f aca="true" t="shared" si="49" ref="R43:R71">+P43-Q43</f>
        <v>0</v>
      </c>
      <c r="T43" s="16">
        <f t="shared" si="46"/>
        <v>0</v>
      </c>
      <c r="U43" s="16">
        <f t="shared" si="47"/>
        <v>0</v>
      </c>
      <c r="V43" s="16"/>
      <c r="W43" s="16">
        <f>+W44</f>
        <v>0</v>
      </c>
      <c r="X43" s="16"/>
      <c r="Y43" s="16"/>
      <c r="Z43" s="16"/>
      <c r="AA43" s="16">
        <f>+AA44</f>
        <v>0</v>
      </c>
      <c r="AB43" s="16">
        <f>+Z43+X43+V43</f>
        <v>0</v>
      </c>
      <c r="AC43" s="16">
        <f>+AA43+Y43+W43</f>
        <v>0</v>
      </c>
      <c r="AD43" s="16"/>
      <c r="AE43" s="16">
        <f>+AE44</f>
        <v>0</v>
      </c>
      <c r="AF43" s="16"/>
      <c r="AG43" s="16">
        <f>+AG44</f>
        <v>0</v>
      </c>
      <c r="AH43" s="16"/>
      <c r="AI43" s="16">
        <f>+AI44</f>
        <v>0</v>
      </c>
      <c r="AL43" s="16">
        <f t="shared" si="32"/>
        <v>0</v>
      </c>
      <c r="AM43" s="16">
        <f t="shared" si="33"/>
        <v>0</v>
      </c>
      <c r="AN43" s="16"/>
      <c r="AO43" s="16">
        <f>+AO44</f>
        <v>0</v>
      </c>
      <c r="AP43" s="16"/>
      <c r="AQ43" s="16">
        <f>+AQ44</f>
        <v>0</v>
      </c>
      <c r="AR43" s="16"/>
      <c r="AS43" s="16">
        <f>+AS44</f>
        <v>0</v>
      </c>
      <c r="AT43" s="16"/>
      <c r="AU43" s="16">
        <f>+AU44</f>
        <v>0</v>
      </c>
      <c r="AV43" s="16"/>
      <c r="AW43" s="16">
        <f>+AW44</f>
        <v>0</v>
      </c>
      <c r="AX43" s="41"/>
      <c r="AY43" s="41"/>
      <c r="AZ43" s="16"/>
      <c r="BA43" s="16">
        <f>+BA44</f>
        <v>0</v>
      </c>
      <c r="BB43" s="16"/>
      <c r="BC43" s="16">
        <f>+BC44</f>
        <v>0</v>
      </c>
      <c r="BD43" s="16">
        <f t="shared" si="41"/>
        <v>0</v>
      </c>
      <c r="BE43" s="16">
        <f t="shared" si="42"/>
        <v>0</v>
      </c>
      <c r="BF43" s="16"/>
      <c r="BG43" s="16">
        <f>+BG44</f>
        <v>0</v>
      </c>
      <c r="BH43" s="16"/>
      <c r="BI43" s="16"/>
      <c r="BJ43" s="16"/>
      <c r="BK43" s="16">
        <f>+BK44</f>
        <v>0</v>
      </c>
      <c r="BL43" s="16">
        <f t="shared" si="36"/>
        <v>0</v>
      </c>
      <c r="BM43" s="16">
        <f t="shared" si="37"/>
        <v>0</v>
      </c>
      <c r="BN43" s="16"/>
      <c r="BO43" s="16">
        <f>+BO44</f>
        <v>0</v>
      </c>
      <c r="BP43" s="16"/>
      <c r="BQ43" s="16">
        <f>+BQ44</f>
        <v>0</v>
      </c>
      <c r="BR43" s="16"/>
      <c r="BS43" s="16">
        <f>+BS44</f>
        <v>0</v>
      </c>
      <c r="BT43" s="16"/>
      <c r="BU43" s="16">
        <f>+BU44</f>
        <v>0</v>
      </c>
      <c r="BV43" s="16">
        <f t="shared" si="43"/>
        <v>0</v>
      </c>
      <c r="BW43" s="16">
        <f t="shared" si="43"/>
        <v>0</v>
      </c>
      <c r="BX43" s="16">
        <f>+BX44+BX45</f>
        <v>110840</v>
      </c>
      <c r="BY43" s="16">
        <f>+BY44+BY45</f>
        <v>30978</v>
      </c>
      <c r="BZ43" s="16">
        <f>+BZ44</f>
        <v>0</v>
      </c>
      <c r="CA43" s="16">
        <f>+CA44</f>
        <v>0</v>
      </c>
      <c r="CB43" s="16"/>
      <c r="CC43" s="16">
        <f>+CC44</f>
        <v>0</v>
      </c>
      <c r="CD43" s="16">
        <f aca="true" t="shared" si="50" ref="CD43:CE48">G43+I43+T43+AB43+AL43+BD43+BL43+BV43+BX43+BZ43+CB43</f>
        <v>110840</v>
      </c>
      <c r="CE43" s="16">
        <f t="shared" si="50"/>
        <v>30978</v>
      </c>
      <c r="CF43" s="27" t="s">
        <v>78</v>
      </c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</row>
    <row r="44" spans="1:117" s="22" customFormat="1" ht="12.75">
      <c r="A44" s="20" t="s">
        <v>79</v>
      </c>
      <c r="B44" s="21" t="s">
        <v>80</v>
      </c>
      <c r="C44" s="52"/>
      <c r="D44" s="52"/>
      <c r="G44" s="16">
        <f t="shared" si="44"/>
        <v>0</v>
      </c>
      <c r="H44" s="16">
        <f t="shared" si="45"/>
        <v>0</v>
      </c>
      <c r="O44" s="22">
        <v>0</v>
      </c>
      <c r="R44" s="16">
        <f t="shared" si="49"/>
        <v>0</v>
      </c>
      <c r="S44" s="17"/>
      <c r="T44" s="16">
        <f t="shared" si="46"/>
        <v>0</v>
      </c>
      <c r="U44" s="16">
        <f t="shared" si="47"/>
        <v>0</v>
      </c>
      <c r="AB44" s="16">
        <f>+Z44+X44+V44</f>
        <v>0</v>
      </c>
      <c r="AC44" s="16">
        <f>+AA44+Y44+W44</f>
        <v>0</v>
      </c>
      <c r="AJ44" s="17"/>
      <c r="AK44" s="17"/>
      <c r="AL44" s="16">
        <f t="shared" si="32"/>
        <v>0</v>
      </c>
      <c r="AM44" s="16">
        <f t="shared" si="33"/>
        <v>0</v>
      </c>
      <c r="AX44" s="41"/>
      <c r="AY44" s="41"/>
      <c r="BD44" s="16">
        <f t="shared" si="34"/>
        <v>0</v>
      </c>
      <c r="BE44" s="16">
        <f t="shared" si="35"/>
        <v>0</v>
      </c>
      <c r="BL44" s="16">
        <f t="shared" si="36"/>
        <v>0</v>
      </c>
      <c r="BM44" s="16">
        <f t="shared" si="37"/>
        <v>0</v>
      </c>
      <c r="BV44" s="16">
        <f t="shared" si="43"/>
        <v>0</v>
      </c>
      <c r="BW44" s="16">
        <f t="shared" si="43"/>
        <v>0</v>
      </c>
      <c r="CD44" s="16">
        <f t="shared" si="50"/>
        <v>0</v>
      </c>
      <c r="CE44" s="16">
        <f t="shared" si="50"/>
        <v>0</v>
      </c>
      <c r="CF44" s="21" t="s">
        <v>80</v>
      </c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</row>
    <row r="45" spans="1:117" s="22" customFormat="1" ht="12.75">
      <c r="A45" s="46" t="s">
        <v>161</v>
      </c>
      <c r="B45" s="21">
        <v>2224</v>
      </c>
      <c r="C45" s="52"/>
      <c r="D45" s="52"/>
      <c r="G45" s="16">
        <f aca="true" t="shared" si="51" ref="G45:H49">+E45+C45</f>
        <v>0</v>
      </c>
      <c r="H45" s="16">
        <f t="shared" si="51"/>
        <v>0</v>
      </c>
      <c r="R45" s="16"/>
      <c r="S45" s="17"/>
      <c r="T45" s="16">
        <f t="shared" si="46"/>
        <v>0</v>
      </c>
      <c r="U45" s="16">
        <f t="shared" si="47"/>
        <v>0</v>
      </c>
      <c r="AB45" s="16"/>
      <c r="AC45" s="16"/>
      <c r="AJ45" s="17"/>
      <c r="AK45" s="17"/>
      <c r="AL45" s="16">
        <f t="shared" si="32"/>
        <v>0</v>
      </c>
      <c r="AM45" s="16">
        <f t="shared" si="33"/>
        <v>0</v>
      </c>
      <c r="AX45" s="41"/>
      <c r="AY45" s="41"/>
      <c r="BD45" s="16">
        <f t="shared" si="34"/>
        <v>0</v>
      </c>
      <c r="BE45" s="16">
        <f t="shared" si="35"/>
        <v>0</v>
      </c>
      <c r="BL45" s="16">
        <f t="shared" si="36"/>
        <v>0</v>
      </c>
      <c r="BM45" s="16">
        <f t="shared" si="37"/>
        <v>0</v>
      </c>
      <c r="BV45" s="16"/>
      <c r="BW45" s="16"/>
      <c r="BX45" s="22">
        <v>110840</v>
      </c>
      <c r="BY45" s="22">
        <v>30978</v>
      </c>
      <c r="CD45" s="16">
        <f t="shared" si="50"/>
        <v>110840</v>
      </c>
      <c r="CE45" s="16">
        <f t="shared" si="50"/>
        <v>30978</v>
      </c>
      <c r="CF45" s="21">
        <v>2224</v>
      </c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</row>
    <row r="46" spans="1:117" s="17" customFormat="1" ht="12.75">
      <c r="A46" s="26" t="s">
        <v>81</v>
      </c>
      <c r="B46" s="27" t="s">
        <v>82</v>
      </c>
      <c r="C46" s="16"/>
      <c r="D46" s="16">
        <f>+D47</f>
        <v>0</v>
      </c>
      <c r="E46" s="16"/>
      <c r="F46" s="16">
        <f>+F47</f>
        <v>0</v>
      </c>
      <c r="G46" s="31">
        <f t="shared" si="51"/>
        <v>0</v>
      </c>
      <c r="H46" s="31">
        <f t="shared" si="51"/>
        <v>0</v>
      </c>
      <c r="I46" s="16"/>
      <c r="J46" s="16">
        <f>+J47</f>
        <v>0</v>
      </c>
      <c r="K46" s="16"/>
      <c r="L46" s="16">
        <f>+L47</f>
        <v>0</v>
      </c>
      <c r="M46" s="16"/>
      <c r="N46" s="16">
        <f>+N47</f>
        <v>0</v>
      </c>
      <c r="O46" s="16">
        <f>+O47</f>
        <v>0</v>
      </c>
      <c r="P46" s="16"/>
      <c r="Q46" s="16">
        <f>+Q47</f>
        <v>0</v>
      </c>
      <c r="R46" s="16">
        <f t="shared" si="49"/>
        <v>0</v>
      </c>
      <c r="T46" s="16">
        <f t="shared" si="46"/>
        <v>0</v>
      </c>
      <c r="U46" s="16">
        <f t="shared" si="47"/>
        <v>0</v>
      </c>
      <c r="V46" s="16"/>
      <c r="W46" s="16">
        <f>+W47</f>
        <v>0</v>
      </c>
      <c r="X46" s="16"/>
      <c r="Y46" s="16"/>
      <c r="Z46" s="16"/>
      <c r="AA46" s="16">
        <f>+AA47</f>
        <v>0</v>
      </c>
      <c r="AB46" s="16">
        <f aca="true" t="shared" si="52" ref="AB46:AC48">+Z46+X46+V46</f>
        <v>0</v>
      </c>
      <c r="AC46" s="16">
        <f t="shared" si="52"/>
        <v>0</v>
      </c>
      <c r="AD46" s="16"/>
      <c r="AE46" s="16">
        <f>+AE47</f>
        <v>0</v>
      </c>
      <c r="AF46" s="16"/>
      <c r="AG46" s="16">
        <f>+AG47</f>
        <v>0</v>
      </c>
      <c r="AH46" s="16"/>
      <c r="AI46" s="16">
        <f>+AI47</f>
        <v>0</v>
      </c>
      <c r="AL46" s="16">
        <f t="shared" si="32"/>
        <v>0</v>
      </c>
      <c r="AM46" s="16">
        <f t="shared" si="33"/>
        <v>0</v>
      </c>
      <c r="AN46" s="16"/>
      <c r="AO46" s="16">
        <f>+AO47</f>
        <v>0</v>
      </c>
      <c r="AP46" s="16"/>
      <c r="AQ46" s="16">
        <f>+AQ47</f>
        <v>0</v>
      </c>
      <c r="AR46" s="16"/>
      <c r="AS46" s="16">
        <f>+AS47</f>
        <v>0</v>
      </c>
      <c r="AT46" s="16"/>
      <c r="AU46" s="16">
        <f>+AU47</f>
        <v>0</v>
      </c>
      <c r="AV46" s="16"/>
      <c r="AW46" s="16">
        <f>+AW47</f>
        <v>0</v>
      </c>
      <c r="AX46" s="41"/>
      <c r="AY46" s="41"/>
      <c r="AZ46" s="16"/>
      <c r="BA46" s="16">
        <f>+BA47</f>
        <v>0</v>
      </c>
      <c r="BB46" s="16"/>
      <c r="BC46" s="16">
        <f>+BC47</f>
        <v>0</v>
      </c>
      <c r="BD46" s="16">
        <f t="shared" si="34"/>
        <v>0</v>
      </c>
      <c r="BE46" s="16">
        <f t="shared" si="35"/>
        <v>0</v>
      </c>
      <c r="BF46" s="16"/>
      <c r="BG46" s="16">
        <f>+BG47</f>
        <v>0</v>
      </c>
      <c r="BH46" s="16"/>
      <c r="BI46" s="16">
        <f>+BI47</f>
        <v>0</v>
      </c>
      <c r="BJ46" s="16"/>
      <c r="BK46" s="16">
        <f>+BK47</f>
        <v>0</v>
      </c>
      <c r="BL46" s="16">
        <f t="shared" si="36"/>
        <v>0</v>
      </c>
      <c r="BM46" s="16">
        <f t="shared" si="37"/>
        <v>0</v>
      </c>
      <c r="BN46" s="16"/>
      <c r="BO46" s="16">
        <f>+BO47</f>
        <v>0</v>
      </c>
      <c r="BP46" s="16"/>
      <c r="BQ46" s="16">
        <f>+BQ47</f>
        <v>0</v>
      </c>
      <c r="BR46" s="16"/>
      <c r="BS46" s="16">
        <f>+BS47</f>
        <v>0</v>
      </c>
      <c r="BT46" s="16"/>
      <c r="BU46" s="16">
        <f>+BU47</f>
        <v>0</v>
      </c>
      <c r="BV46" s="16">
        <f t="shared" si="43"/>
        <v>0</v>
      </c>
      <c r="BW46" s="16">
        <f t="shared" si="43"/>
        <v>0</v>
      </c>
      <c r="BX46" s="16">
        <f>+BX47</f>
        <v>0</v>
      </c>
      <c r="BY46" s="16">
        <f>+BY47</f>
        <v>0</v>
      </c>
      <c r="BZ46" s="16">
        <f>+BZ47</f>
        <v>0</v>
      </c>
      <c r="CA46" s="16">
        <f>+CA47</f>
        <v>0</v>
      </c>
      <c r="CB46" s="16"/>
      <c r="CC46" s="16">
        <f>+CC47</f>
        <v>0</v>
      </c>
      <c r="CD46" s="16">
        <f t="shared" si="50"/>
        <v>0</v>
      </c>
      <c r="CE46" s="16">
        <f t="shared" si="50"/>
        <v>0</v>
      </c>
      <c r="CF46" s="27" t="s">
        <v>82</v>
      </c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</row>
    <row r="47" spans="1:117" s="22" customFormat="1" ht="12" customHeight="1">
      <c r="A47" s="20" t="s">
        <v>83</v>
      </c>
      <c r="B47" s="21" t="s">
        <v>84</v>
      </c>
      <c r="C47" s="52"/>
      <c r="D47" s="52"/>
      <c r="G47" s="16">
        <f t="shared" si="51"/>
        <v>0</v>
      </c>
      <c r="H47" s="16">
        <f t="shared" si="51"/>
        <v>0</v>
      </c>
      <c r="O47" s="22">
        <v>0</v>
      </c>
      <c r="R47" s="16">
        <f t="shared" si="49"/>
        <v>0</v>
      </c>
      <c r="S47" s="17"/>
      <c r="T47" s="16">
        <f t="shared" si="46"/>
        <v>0</v>
      </c>
      <c r="U47" s="16">
        <f t="shared" si="47"/>
        <v>0</v>
      </c>
      <c r="AB47" s="16">
        <f t="shared" si="52"/>
        <v>0</v>
      </c>
      <c r="AC47" s="16">
        <f t="shared" si="52"/>
        <v>0</v>
      </c>
      <c r="AJ47" s="17"/>
      <c r="AK47" s="17"/>
      <c r="AL47" s="16">
        <f t="shared" si="32"/>
        <v>0</v>
      </c>
      <c r="AM47" s="16">
        <f t="shared" si="33"/>
        <v>0</v>
      </c>
      <c r="AX47" s="41"/>
      <c r="AY47" s="41"/>
      <c r="BD47" s="16">
        <f t="shared" si="34"/>
        <v>0</v>
      </c>
      <c r="BE47" s="16">
        <f t="shared" si="35"/>
        <v>0</v>
      </c>
      <c r="BL47" s="16">
        <f t="shared" si="36"/>
        <v>0</v>
      </c>
      <c r="BM47" s="16">
        <f t="shared" si="37"/>
        <v>0</v>
      </c>
      <c r="BV47" s="16">
        <f t="shared" si="43"/>
        <v>0</v>
      </c>
      <c r="BW47" s="16">
        <f t="shared" si="43"/>
        <v>0</v>
      </c>
      <c r="CD47" s="16">
        <f t="shared" si="50"/>
        <v>0</v>
      </c>
      <c r="CE47" s="16">
        <f t="shared" si="50"/>
        <v>0</v>
      </c>
      <c r="CF47" s="21" t="s">
        <v>84</v>
      </c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</row>
    <row r="48" spans="1:117" s="22" customFormat="1" ht="10.5" customHeight="1" hidden="1">
      <c r="A48" s="26" t="s">
        <v>85</v>
      </c>
      <c r="B48" s="27" t="s">
        <v>86</v>
      </c>
      <c r="C48" s="52"/>
      <c r="D48" s="52"/>
      <c r="G48" s="16">
        <f t="shared" si="51"/>
        <v>0</v>
      </c>
      <c r="H48" s="16">
        <f t="shared" si="51"/>
        <v>0</v>
      </c>
      <c r="O48" s="22">
        <v>0</v>
      </c>
      <c r="R48" s="16">
        <f t="shared" si="49"/>
        <v>0</v>
      </c>
      <c r="S48" s="17"/>
      <c r="T48" s="16">
        <f t="shared" si="46"/>
        <v>0</v>
      </c>
      <c r="U48" s="16">
        <f t="shared" si="47"/>
        <v>0</v>
      </c>
      <c r="AB48" s="16">
        <f t="shared" si="52"/>
        <v>0</v>
      </c>
      <c r="AC48" s="16">
        <f t="shared" si="52"/>
        <v>0</v>
      </c>
      <c r="AJ48" s="41"/>
      <c r="AK48" s="17"/>
      <c r="AL48" s="16">
        <f aca="true" t="shared" si="53" ref="AL48:AM51">+AH48+AF48+AD48+AJ48</f>
        <v>0</v>
      </c>
      <c r="AM48" s="16">
        <f t="shared" si="53"/>
        <v>0</v>
      </c>
      <c r="AX48" s="41"/>
      <c r="AY48" s="41"/>
      <c r="BD48" s="16">
        <f t="shared" si="34"/>
        <v>0</v>
      </c>
      <c r="BE48" s="16">
        <f t="shared" si="35"/>
        <v>0</v>
      </c>
      <c r="BL48" s="16">
        <f>+BF48+BH48+BJ48</f>
        <v>0</v>
      </c>
      <c r="BM48" s="16">
        <f>+BG48+BI48+BK48</f>
        <v>0</v>
      </c>
      <c r="CD48" s="16">
        <f t="shared" si="50"/>
        <v>0</v>
      </c>
      <c r="CE48" s="16">
        <f t="shared" si="50"/>
        <v>0</v>
      </c>
      <c r="CF48" s="27" t="s">
        <v>86</v>
      </c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</row>
    <row r="49" spans="1:117" s="22" customFormat="1" ht="13.5" customHeight="1">
      <c r="A49" s="26" t="s">
        <v>85</v>
      </c>
      <c r="B49" s="27">
        <v>40</v>
      </c>
      <c r="C49" s="52"/>
      <c r="D49" s="52"/>
      <c r="G49" s="16">
        <f t="shared" si="51"/>
        <v>0</v>
      </c>
      <c r="H49" s="16">
        <f t="shared" si="51"/>
        <v>0</v>
      </c>
      <c r="R49" s="16"/>
      <c r="S49" s="17"/>
      <c r="T49" s="16"/>
      <c r="U49" s="16"/>
      <c r="AB49" s="16"/>
      <c r="AC49" s="16"/>
      <c r="AJ49" s="41">
        <v>5000</v>
      </c>
      <c r="AK49" s="17"/>
      <c r="AL49" s="16">
        <f t="shared" si="53"/>
        <v>5000</v>
      </c>
      <c r="AM49" s="16">
        <f t="shared" si="53"/>
        <v>0</v>
      </c>
      <c r="AX49" s="41"/>
      <c r="AY49" s="41"/>
      <c r="BD49" s="16">
        <f t="shared" si="34"/>
        <v>0</v>
      </c>
      <c r="BE49" s="16">
        <f t="shared" si="35"/>
        <v>0</v>
      </c>
      <c r="BL49" s="16"/>
      <c r="BM49" s="16"/>
      <c r="CD49" s="16">
        <f>G49+T49+AB49+AL49+BD49+BL49+BV49+BX49+BZ49+CB49</f>
        <v>5000</v>
      </c>
      <c r="CE49" s="16"/>
      <c r="CF49" s="27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</row>
    <row r="50" spans="1:117" s="17" customFormat="1" ht="12.75">
      <c r="A50" s="26" t="s">
        <v>87</v>
      </c>
      <c r="B50" s="27" t="s">
        <v>88</v>
      </c>
      <c r="C50" s="16">
        <f>C51+C52</f>
        <v>22830</v>
      </c>
      <c r="D50" s="16">
        <f>D51+D52</f>
        <v>22830</v>
      </c>
      <c r="E50" s="16"/>
      <c r="F50" s="16">
        <f>+F51</f>
        <v>0</v>
      </c>
      <c r="G50" s="16">
        <f t="shared" si="38"/>
        <v>22830</v>
      </c>
      <c r="H50" s="16">
        <f t="shared" si="39"/>
        <v>22830</v>
      </c>
      <c r="I50" s="16"/>
      <c r="J50" s="16">
        <f>+J51</f>
        <v>0</v>
      </c>
      <c r="K50" s="16"/>
      <c r="L50" s="16">
        <f>+L51</f>
        <v>0</v>
      </c>
      <c r="M50" s="16"/>
      <c r="N50" s="16">
        <f>+N51</f>
        <v>0</v>
      </c>
      <c r="O50" s="16">
        <f>+O51</f>
        <v>0</v>
      </c>
      <c r="P50" s="16"/>
      <c r="Q50" s="16">
        <f>+Q51</f>
        <v>0</v>
      </c>
      <c r="R50" s="16">
        <f t="shared" si="49"/>
        <v>0</v>
      </c>
      <c r="T50" s="16">
        <f>K50+M50</f>
        <v>0</v>
      </c>
      <c r="U50" s="16">
        <f>L50+N50</f>
        <v>0</v>
      </c>
      <c r="V50" s="16"/>
      <c r="W50" s="16">
        <f>+W51</f>
        <v>0</v>
      </c>
      <c r="X50" s="16"/>
      <c r="Y50" s="16"/>
      <c r="Z50" s="16"/>
      <c r="AA50" s="16">
        <f>+AA51</f>
        <v>0</v>
      </c>
      <c r="AB50" s="16">
        <f>+Z50+X50+V50</f>
        <v>0</v>
      </c>
      <c r="AC50" s="16">
        <f>+AA50+Y50+W50</f>
        <v>0</v>
      </c>
      <c r="AD50" s="16"/>
      <c r="AE50" s="16">
        <f>+AE51</f>
        <v>0</v>
      </c>
      <c r="AF50" s="16"/>
      <c r="AG50" s="16">
        <f>+AG51</f>
        <v>0</v>
      </c>
      <c r="AH50" s="16"/>
      <c r="AI50" s="16">
        <f>+AI51</f>
        <v>0</v>
      </c>
      <c r="AL50" s="16">
        <f t="shared" si="53"/>
        <v>0</v>
      </c>
      <c r="AM50" s="16">
        <f t="shared" si="53"/>
        <v>0</v>
      </c>
      <c r="AN50" s="16"/>
      <c r="AO50" s="16">
        <f>+AO51</f>
        <v>0</v>
      </c>
      <c r="AP50" s="16"/>
      <c r="AQ50" s="16">
        <f>+AQ51</f>
        <v>0</v>
      </c>
      <c r="AR50" s="16"/>
      <c r="AS50" s="16">
        <f>+AS51</f>
        <v>0</v>
      </c>
      <c r="AT50" s="16">
        <f>AT51+AT52</f>
        <v>0</v>
      </c>
      <c r="AU50" s="16">
        <f>AU51+AU52</f>
        <v>0</v>
      </c>
      <c r="AV50" s="16"/>
      <c r="AW50" s="16">
        <f>+AW51</f>
        <v>0</v>
      </c>
      <c r="AX50" s="41"/>
      <c r="AY50" s="41"/>
      <c r="AZ50" s="16"/>
      <c r="BA50" s="16">
        <f>+BA51</f>
        <v>0</v>
      </c>
      <c r="BB50" s="16"/>
      <c r="BC50" s="16">
        <f>+BC51</f>
        <v>0</v>
      </c>
      <c r="BD50" s="16">
        <f t="shared" si="34"/>
        <v>0</v>
      </c>
      <c r="BE50" s="16">
        <f t="shared" si="35"/>
        <v>0</v>
      </c>
      <c r="BF50" s="16"/>
      <c r="BG50" s="16">
        <f>+BG51</f>
        <v>0</v>
      </c>
      <c r="BH50" s="16">
        <f>BH51</f>
        <v>1000</v>
      </c>
      <c r="BI50" s="16">
        <f>+BI51</f>
        <v>0</v>
      </c>
      <c r="BJ50" s="16"/>
      <c r="BK50" s="16">
        <f>+BK51</f>
        <v>0</v>
      </c>
      <c r="BL50" s="16">
        <f aca="true" t="shared" si="54" ref="BL50:BL71">BF50+BH50+BJ50</f>
        <v>1000</v>
      </c>
      <c r="BM50" s="16">
        <f aca="true" t="shared" si="55" ref="BM50:BM70">BG50+BI50+BK50</f>
        <v>0</v>
      </c>
      <c r="BN50" s="16"/>
      <c r="BO50" s="16">
        <f>+BO51</f>
        <v>0</v>
      </c>
      <c r="BP50" s="16"/>
      <c r="BQ50" s="16">
        <f>+BQ51</f>
        <v>0</v>
      </c>
      <c r="BR50" s="16"/>
      <c r="BS50" s="16">
        <f>+BS51</f>
        <v>0</v>
      </c>
      <c r="BT50" s="16"/>
      <c r="BU50" s="16">
        <f>+BU51</f>
        <v>0</v>
      </c>
      <c r="BV50" s="16">
        <f aca="true" t="shared" si="56" ref="BV50:BV70">BN50+BP50+BR50+BT50</f>
        <v>0</v>
      </c>
      <c r="BW50" s="16">
        <f aca="true" t="shared" si="57" ref="BW50:BW70">BO50+BQ50+BS50+BU50</f>
        <v>0</v>
      </c>
      <c r="BX50" s="16"/>
      <c r="BY50" s="16">
        <f>+BY51</f>
        <v>0</v>
      </c>
      <c r="BZ50" s="16"/>
      <c r="CA50" s="16">
        <f>+CA51</f>
        <v>0</v>
      </c>
      <c r="CB50" s="16"/>
      <c r="CC50" s="16">
        <f>+CC51</f>
        <v>0</v>
      </c>
      <c r="CD50" s="16">
        <f>G50+I50+T50+AB50+AL50+BD50+BL50+BV50+BX50+BZ50+CB50</f>
        <v>23830</v>
      </c>
      <c r="CE50" s="16">
        <f>H50+J50+U50+AC50+AM50+BE50+BM50+BW50+BY50+CA50+CC50</f>
        <v>22830</v>
      </c>
      <c r="CF50" s="27" t="s">
        <v>88</v>
      </c>
      <c r="CG50" s="18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</row>
    <row r="51" spans="1:117" s="22" customFormat="1" ht="12.75">
      <c r="A51" s="20" t="s">
        <v>89</v>
      </c>
      <c r="B51" s="21" t="s">
        <v>90</v>
      </c>
      <c r="C51" s="52">
        <v>22830</v>
      </c>
      <c r="D51" s="52">
        <v>22830</v>
      </c>
      <c r="G51" s="16">
        <f t="shared" si="38"/>
        <v>22830</v>
      </c>
      <c r="H51" s="16">
        <f t="shared" si="39"/>
        <v>22830</v>
      </c>
      <c r="O51" s="22">
        <v>0</v>
      </c>
      <c r="R51" s="16">
        <f t="shared" si="49"/>
        <v>0</v>
      </c>
      <c r="S51" s="17"/>
      <c r="T51" s="16">
        <f>K51+M51</f>
        <v>0</v>
      </c>
      <c r="U51" s="16">
        <f>L51+N51</f>
        <v>0</v>
      </c>
      <c r="AB51" s="16">
        <f>+Z51+X51+V51</f>
        <v>0</v>
      </c>
      <c r="AC51" s="16">
        <f>+AA51+Y51+W51</f>
        <v>0</v>
      </c>
      <c r="AJ51" s="17"/>
      <c r="AK51" s="17"/>
      <c r="AL51" s="16">
        <f t="shared" si="53"/>
        <v>0</v>
      </c>
      <c r="AM51" s="16">
        <f t="shared" si="53"/>
        <v>0</v>
      </c>
      <c r="AX51" s="41"/>
      <c r="AY51" s="41"/>
      <c r="BD51" s="16">
        <f t="shared" si="34"/>
        <v>0</v>
      </c>
      <c r="BE51" s="16">
        <f t="shared" si="35"/>
        <v>0</v>
      </c>
      <c r="BH51" s="22">
        <v>1000</v>
      </c>
      <c r="BL51" s="16">
        <f t="shared" si="54"/>
        <v>1000</v>
      </c>
      <c r="BM51" s="16">
        <f t="shared" si="55"/>
        <v>0</v>
      </c>
      <c r="BV51" s="16">
        <f t="shared" si="56"/>
        <v>0</v>
      </c>
      <c r="BW51" s="16">
        <f t="shared" si="57"/>
        <v>0</v>
      </c>
      <c r="CD51" s="16">
        <f>G51+I51+T51+AB51+AL51+BD51+BL51+BV51+BX51+BZ51+CB51</f>
        <v>23830</v>
      </c>
      <c r="CE51" s="16">
        <f>H51+J51+U51+AC51+AM51+BE51+BM51+BW51+BY51+CA51+CC51</f>
        <v>22830</v>
      </c>
      <c r="CF51" s="21" t="s">
        <v>90</v>
      </c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</row>
    <row r="52" spans="1:117" s="22" customFormat="1" ht="12.75">
      <c r="A52" s="46" t="s">
        <v>159</v>
      </c>
      <c r="B52" s="21">
        <v>4219</v>
      </c>
      <c r="C52" s="52"/>
      <c r="D52" s="52"/>
      <c r="G52" s="16"/>
      <c r="H52" s="16"/>
      <c r="R52" s="16"/>
      <c r="S52" s="17"/>
      <c r="T52" s="16">
        <f>I52+K52+M52+P52</f>
        <v>0</v>
      </c>
      <c r="U52" s="16">
        <f>Q52+N52+L52+J52</f>
        <v>0</v>
      </c>
      <c r="AB52" s="16"/>
      <c r="AC52" s="16"/>
      <c r="AJ52" s="17"/>
      <c r="AK52" s="17"/>
      <c r="AL52" s="16">
        <f t="shared" si="16"/>
        <v>0</v>
      </c>
      <c r="AM52" s="16">
        <f t="shared" si="17"/>
        <v>0</v>
      </c>
      <c r="AX52" s="41"/>
      <c r="AY52" s="41"/>
      <c r="BD52" s="16">
        <f t="shared" si="34"/>
        <v>0</v>
      </c>
      <c r="BE52" s="16">
        <f t="shared" si="35"/>
        <v>0</v>
      </c>
      <c r="BL52" s="16"/>
      <c r="BM52" s="16"/>
      <c r="BV52" s="16"/>
      <c r="BW52" s="16"/>
      <c r="CD52" s="16">
        <f aca="true" t="shared" si="58" ref="CD52:CD57">G52+I52+T52+AB52+AL52+BD52+BL52+BV52+BX52+BZ52+CB52</f>
        <v>0</v>
      </c>
      <c r="CE52" s="16"/>
      <c r="CF52" s="2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</row>
    <row r="53" spans="1:117" s="17" customFormat="1" ht="12.75">
      <c r="A53" s="26" t="s">
        <v>91</v>
      </c>
      <c r="B53" s="27" t="s">
        <v>92</v>
      </c>
      <c r="C53" s="34"/>
      <c r="D53" s="34">
        <f>SUM(D54:D55)</f>
        <v>0</v>
      </c>
      <c r="E53" s="34"/>
      <c r="F53" s="34">
        <f>SUM(F54:F55)</f>
        <v>0</v>
      </c>
      <c r="G53" s="16">
        <f t="shared" si="38"/>
        <v>0</v>
      </c>
      <c r="H53" s="16">
        <f t="shared" si="39"/>
        <v>0</v>
      </c>
      <c r="I53" s="34"/>
      <c r="J53" s="34">
        <f>SUM(J54:J55)</f>
        <v>0</v>
      </c>
      <c r="K53" s="34"/>
      <c r="L53" s="34">
        <f>SUM(L54:L55)</f>
        <v>0</v>
      </c>
      <c r="M53" s="34"/>
      <c r="N53" s="34">
        <f>SUM(N54:N55)</f>
        <v>0</v>
      </c>
      <c r="O53" s="34">
        <f>SUM(O54:O55)</f>
        <v>0</v>
      </c>
      <c r="P53" s="34"/>
      <c r="Q53" s="34">
        <f>SUM(Q54:Q55)</f>
        <v>0</v>
      </c>
      <c r="R53" s="16">
        <f t="shared" si="49"/>
        <v>0</v>
      </c>
      <c r="T53" s="16">
        <f aca="true" t="shared" si="59" ref="T53:T70">I53+K53+M53+P53</f>
        <v>0</v>
      </c>
      <c r="U53" s="16">
        <f aca="true" t="shared" si="60" ref="U53:U70">Q53+N53+L53+J53</f>
        <v>0</v>
      </c>
      <c r="V53" s="34"/>
      <c r="W53" s="34">
        <f>SUM(W54:W55)</f>
        <v>0</v>
      </c>
      <c r="X53" s="34"/>
      <c r="Y53" s="34"/>
      <c r="Z53" s="34"/>
      <c r="AA53" s="34">
        <f>SUM(AA54:AA55)</f>
        <v>0</v>
      </c>
      <c r="AB53" s="16">
        <f aca="true" t="shared" si="61" ref="AB53:AC57">+Z53+X53+V53</f>
        <v>0</v>
      </c>
      <c r="AC53" s="16">
        <f t="shared" si="61"/>
        <v>0</v>
      </c>
      <c r="AD53" s="34"/>
      <c r="AE53" s="34">
        <f>SUM(AE54:AE55)</f>
        <v>0</v>
      </c>
      <c r="AF53" s="34"/>
      <c r="AG53" s="34">
        <f>SUM(AG54:AG55)</f>
        <v>0</v>
      </c>
      <c r="AH53" s="34"/>
      <c r="AI53" s="34">
        <f>SUM(AI54:AI55)</f>
        <v>0</v>
      </c>
      <c r="AL53" s="16">
        <f t="shared" si="16"/>
        <v>0</v>
      </c>
      <c r="AM53" s="16">
        <f t="shared" si="17"/>
        <v>0</v>
      </c>
      <c r="AN53" s="34"/>
      <c r="AO53" s="34">
        <f>SUM(AO54:AO55)</f>
        <v>0</v>
      </c>
      <c r="AP53" s="34"/>
      <c r="AQ53" s="34">
        <f>SUM(AQ54:AQ55)</f>
        <v>0</v>
      </c>
      <c r="AR53" s="34"/>
      <c r="AS53" s="34">
        <f>SUM(AS54:AS55)</f>
        <v>0</v>
      </c>
      <c r="AT53" s="34"/>
      <c r="AU53" s="34">
        <f>SUM(AU54:AU55)</f>
        <v>0</v>
      </c>
      <c r="AV53" s="34"/>
      <c r="AW53" s="34">
        <f>SUM(AW54:AW55)</f>
        <v>0</v>
      </c>
      <c r="AX53" s="41"/>
      <c r="AY53" s="41"/>
      <c r="AZ53" s="34"/>
      <c r="BA53" s="34">
        <f>SUM(BA54:BA55)</f>
        <v>0</v>
      </c>
      <c r="BB53" s="34"/>
      <c r="BC53" s="34">
        <f>SUM(BC54:BC55)</f>
        <v>0</v>
      </c>
      <c r="BD53" s="16">
        <f t="shared" si="34"/>
        <v>0</v>
      </c>
      <c r="BE53" s="16">
        <f t="shared" si="35"/>
        <v>0</v>
      </c>
      <c r="BF53" s="34"/>
      <c r="BG53" s="34">
        <f>SUM(BG54:BG55)</f>
        <v>0</v>
      </c>
      <c r="BH53" s="34"/>
      <c r="BI53" s="34">
        <f>SUM(BI54:BI55)</f>
        <v>0</v>
      </c>
      <c r="BJ53" s="34"/>
      <c r="BK53" s="34">
        <f>SUM(BK54:BK55)</f>
        <v>0</v>
      </c>
      <c r="BL53" s="16">
        <f t="shared" si="54"/>
        <v>0</v>
      </c>
      <c r="BM53" s="16">
        <f t="shared" si="55"/>
        <v>0</v>
      </c>
      <c r="BN53" s="34"/>
      <c r="BO53" s="34">
        <f>SUM(BO54:BO55)</f>
        <v>0</v>
      </c>
      <c r="BP53" s="34"/>
      <c r="BQ53" s="34">
        <f>SUM(BQ54:BQ55)</f>
        <v>0</v>
      </c>
      <c r="BR53" s="34">
        <f>+BR54</f>
        <v>0</v>
      </c>
      <c r="BS53" s="34">
        <f>+BS54</f>
        <v>0</v>
      </c>
      <c r="BT53" s="34">
        <f>SUM(BT54:BT55)</f>
        <v>5000</v>
      </c>
      <c r="BU53" s="34">
        <f>SUM(BU54:BU55)</f>
        <v>0</v>
      </c>
      <c r="BV53" s="16">
        <f t="shared" si="56"/>
        <v>5000</v>
      </c>
      <c r="BW53" s="16">
        <f t="shared" si="57"/>
        <v>0</v>
      </c>
      <c r="BX53" s="34"/>
      <c r="BY53" s="34">
        <f>SUM(BY54:BY55)</f>
        <v>0</v>
      </c>
      <c r="BZ53" s="34"/>
      <c r="CA53" s="34">
        <f>SUM(CA54:CA55)</f>
        <v>0</v>
      </c>
      <c r="CB53" s="34"/>
      <c r="CC53" s="34">
        <f>SUM(CC54:CC55)</f>
        <v>0</v>
      </c>
      <c r="CD53" s="16">
        <f t="shared" si="58"/>
        <v>5000</v>
      </c>
      <c r="CE53" s="16">
        <f>H53+J53+U53+AC53+AM53+BE53+BM53+BW53+BY53+CA53+CC53</f>
        <v>0</v>
      </c>
      <c r="CF53" s="27" t="s">
        <v>92</v>
      </c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</row>
    <row r="54" spans="1:117" s="22" customFormat="1" ht="12.75">
      <c r="A54" s="20" t="s">
        <v>93</v>
      </c>
      <c r="B54" s="21" t="s">
        <v>94</v>
      </c>
      <c r="C54" s="52"/>
      <c r="D54" s="52"/>
      <c r="G54" s="16">
        <f t="shared" si="38"/>
        <v>0</v>
      </c>
      <c r="H54" s="16">
        <f t="shared" si="39"/>
        <v>0</v>
      </c>
      <c r="O54" s="22">
        <v>0</v>
      </c>
      <c r="R54" s="16">
        <f t="shared" si="49"/>
        <v>0</v>
      </c>
      <c r="S54" s="17"/>
      <c r="T54" s="16">
        <f t="shared" si="59"/>
        <v>0</v>
      </c>
      <c r="U54" s="16">
        <f t="shared" si="60"/>
        <v>0</v>
      </c>
      <c r="AB54" s="16">
        <f t="shared" si="61"/>
        <v>0</v>
      </c>
      <c r="AC54" s="16">
        <f t="shared" si="61"/>
        <v>0</v>
      </c>
      <c r="AJ54" s="17"/>
      <c r="AK54" s="17"/>
      <c r="AL54" s="16">
        <f t="shared" si="16"/>
        <v>0</v>
      </c>
      <c r="AM54" s="16">
        <f t="shared" si="17"/>
        <v>0</v>
      </c>
      <c r="AX54" s="41"/>
      <c r="AY54" s="41"/>
      <c r="BD54" s="16">
        <f t="shared" si="34"/>
        <v>0</v>
      </c>
      <c r="BE54" s="16">
        <f t="shared" si="35"/>
        <v>0</v>
      </c>
      <c r="BL54" s="16">
        <f t="shared" si="54"/>
        <v>0</v>
      </c>
      <c r="BM54" s="16">
        <f t="shared" si="55"/>
        <v>0</v>
      </c>
      <c r="BV54" s="16">
        <f t="shared" si="56"/>
        <v>0</v>
      </c>
      <c r="BW54" s="16">
        <f t="shared" si="57"/>
        <v>0</v>
      </c>
      <c r="CD54" s="16">
        <f t="shared" si="58"/>
        <v>0</v>
      </c>
      <c r="CE54" s="16">
        <f>H54+J54+U54+AC54+AM54+BE54+BM54+BW54+BY54+CA54+CC54</f>
        <v>0</v>
      </c>
      <c r="CF54" s="21" t="s">
        <v>94</v>
      </c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</row>
    <row r="55" spans="1:117" s="22" customFormat="1" ht="12.75">
      <c r="A55" s="46" t="s">
        <v>153</v>
      </c>
      <c r="B55" s="21">
        <v>4309</v>
      </c>
      <c r="C55" s="52"/>
      <c r="D55" s="52"/>
      <c r="G55" s="16">
        <f t="shared" si="38"/>
        <v>0</v>
      </c>
      <c r="H55" s="16">
        <f t="shared" si="39"/>
        <v>0</v>
      </c>
      <c r="O55" s="22">
        <v>0</v>
      </c>
      <c r="R55" s="16">
        <f t="shared" si="49"/>
        <v>0</v>
      </c>
      <c r="S55" s="17"/>
      <c r="T55" s="16">
        <f t="shared" si="59"/>
        <v>0</v>
      </c>
      <c r="U55" s="16">
        <f t="shared" si="60"/>
        <v>0</v>
      </c>
      <c r="AB55" s="16">
        <f t="shared" si="61"/>
        <v>0</v>
      </c>
      <c r="AC55" s="16">
        <f t="shared" si="61"/>
        <v>0</v>
      </c>
      <c r="AJ55" s="17"/>
      <c r="AK55" s="17"/>
      <c r="AL55" s="16">
        <f t="shared" si="16"/>
        <v>0</v>
      </c>
      <c r="AM55" s="16">
        <f t="shared" si="17"/>
        <v>0</v>
      </c>
      <c r="AX55" s="41"/>
      <c r="AY55" s="41"/>
      <c r="BD55" s="16">
        <f t="shared" si="34"/>
        <v>0</v>
      </c>
      <c r="BE55" s="16">
        <f t="shared" si="35"/>
        <v>0</v>
      </c>
      <c r="BL55" s="16">
        <f t="shared" si="54"/>
        <v>0</v>
      </c>
      <c r="BM55" s="16">
        <f t="shared" si="55"/>
        <v>0</v>
      </c>
      <c r="BT55" s="22">
        <v>5000</v>
      </c>
      <c r="BV55" s="16">
        <f t="shared" si="56"/>
        <v>5000</v>
      </c>
      <c r="BW55" s="16">
        <f t="shared" si="57"/>
        <v>0</v>
      </c>
      <c r="CD55" s="16">
        <f t="shared" si="58"/>
        <v>5000</v>
      </c>
      <c r="CE55" s="16">
        <f>H55+J55+U55+AC55+AM55+BE55+BM55+BW55+BY55+CA55+CC55</f>
        <v>0</v>
      </c>
      <c r="CF55" s="21" t="s">
        <v>95</v>
      </c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</row>
    <row r="56" spans="1:117" s="31" customFormat="1" ht="12.75">
      <c r="A56" s="26" t="s">
        <v>96</v>
      </c>
      <c r="B56" s="27" t="s">
        <v>97</v>
      </c>
      <c r="G56" s="16">
        <f t="shared" si="38"/>
        <v>0</v>
      </c>
      <c r="H56" s="16">
        <f t="shared" si="39"/>
        <v>0</v>
      </c>
      <c r="O56" s="31">
        <v>0</v>
      </c>
      <c r="R56" s="16">
        <f t="shared" si="49"/>
        <v>0</v>
      </c>
      <c r="S56" s="17"/>
      <c r="T56" s="16">
        <f t="shared" si="59"/>
        <v>0</v>
      </c>
      <c r="U56" s="16">
        <f t="shared" si="60"/>
        <v>0</v>
      </c>
      <c r="AB56" s="16">
        <f t="shared" si="61"/>
        <v>0</v>
      </c>
      <c r="AC56" s="16">
        <f t="shared" si="61"/>
        <v>0</v>
      </c>
      <c r="AJ56" s="17"/>
      <c r="AK56" s="17"/>
      <c r="AL56" s="16">
        <f t="shared" si="16"/>
        <v>0</v>
      </c>
      <c r="AM56" s="16">
        <f t="shared" si="17"/>
        <v>0</v>
      </c>
      <c r="AX56" s="41"/>
      <c r="AY56" s="41"/>
      <c r="BD56" s="16">
        <f t="shared" si="34"/>
        <v>0</v>
      </c>
      <c r="BE56" s="16">
        <f t="shared" si="35"/>
        <v>0</v>
      </c>
      <c r="BF56" s="31">
        <v>26000</v>
      </c>
      <c r="BG56" s="31">
        <v>23500</v>
      </c>
      <c r="BL56" s="16">
        <f t="shared" si="54"/>
        <v>26000</v>
      </c>
      <c r="BM56" s="16">
        <f t="shared" si="55"/>
        <v>23500</v>
      </c>
      <c r="BV56" s="16">
        <f t="shared" si="56"/>
        <v>0</v>
      </c>
      <c r="BW56" s="16">
        <f t="shared" si="57"/>
        <v>0</v>
      </c>
      <c r="CD56" s="16">
        <f t="shared" si="58"/>
        <v>26000</v>
      </c>
      <c r="CE56" s="16">
        <f>H56+J56+U56+AC56+AM56+BE56+BM56+BW56+BY56+CA56+CC56</f>
        <v>23500</v>
      </c>
      <c r="CF56" s="27" t="s">
        <v>97</v>
      </c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</row>
    <row r="57" spans="1:117" s="31" customFormat="1" ht="12.75">
      <c r="A57" s="26" t="s">
        <v>98</v>
      </c>
      <c r="B57" s="27" t="s">
        <v>99</v>
      </c>
      <c r="C57" s="31">
        <v>4300</v>
      </c>
      <c r="D57" s="31">
        <v>3953</v>
      </c>
      <c r="E57" s="31">
        <v>600</v>
      </c>
      <c r="F57" s="31">
        <v>420</v>
      </c>
      <c r="G57" s="16">
        <f t="shared" si="38"/>
        <v>4900</v>
      </c>
      <c r="H57" s="16">
        <f t="shared" si="39"/>
        <v>4373</v>
      </c>
      <c r="O57" s="31">
        <v>0</v>
      </c>
      <c r="R57" s="16">
        <f t="shared" si="49"/>
        <v>0</v>
      </c>
      <c r="S57" s="17"/>
      <c r="T57" s="16">
        <f t="shared" si="59"/>
        <v>0</v>
      </c>
      <c r="U57" s="16">
        <f t="shared" si="60"/>
        <v>0</v>
      </c>
      <c r="AB57" s="16">
        <f t="shared" si="61"/>
        <v>0</v>
      </c>
      <c r="AC57" s="16">
        <f t="shared" si="61"/>
        <v>0</v>
      </c>
      <c r="AJ57" s="17"/>
      <c r="AK57" s="17"/>
      <c r="AL57" s="16">
        <f t="shared" si="16"/>
        <v>0</v>
      </c>
      <c r="AM57" s="16">
        <f t="shared" si="17"/>
        <v>0</v>
      </c>
      <c r="AX57" s="41"/>
      <c r="AY57" s="41"/>
      <c r="BD57" s="16">
        <f t="shared" si="34"/>
        <v>0</v>
      </c>
      <c r="BE57" s="16">
        <f t="shared" si="35"/>
        <v>0</v>
      </c>
      <c r="BL57" s="16">
        <f t="shared" si="54"/>
        <v>0</v>
      </c>
      <c r="BM57" s="16">
        <f t="shared" si="55"/>
        <v>0</v>
      </c>
      <c r="BV57" s="16">
        <f t="shared" si="56"/>
        <v>0</v>
      </c>
      <c r="BW57" s="16">
        <f t="shared" si="57"/>
        <v>0</v>
      </c>
      <c r="CD57" s="16">
        <f t="shared" si="58"/>
        <v>4900</v>
      </c>
      <c r="CE57" s="16">
        <f>H57+J57+U57+AC57+AM57+BE57+BM57+BW57+BY57+CA57+CC57</f>
        <v>4373</v>
      </c>
      <c r="CF57" s="27" t="s">
        <v>99</v>
      </c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</row>
    <row r="58" spans="1:117" s="31" customFormat="1" ht="12.75">
      <c r="A58" s="26" t="s">
        <v>100</v>
      </c>
      <c r="B58" s="27" t="s">
        <v>101</v>
      </c>
      <c r="G58" s="16">
        <f t="shared" si="38"/>
        <v>0</v>
      </c>
      <c r="H58" s="16">
        <f t="shared" si="39"/>
        <v>0</v>
      </c>
      <c r="R58" s="16"/>
      <c r="S58" s="17"/>
      <c r="T58" s="16">
        <f t="shared" si="59"/>
        <v>0</v>
      </c>
      <c r="U58" s="16">
        <f t="shared" si="60"/>
        <v>0</v>
      </c>
      <c r="AB58" s="16"/>
      <c r="AC58" s="16"/>
      <c r="AF58" s="31">
        <v>18160</v>
      </c>
      <c r="AG58" s="31">
        <v>18157</v>
      </c>
      <c r="AJ58" s="17"/>
      <c r="AK58" s="17"/>
      <c r="AL58" s="16">
        <f t="shared" si="16"/>
        <v>18160</v>
      </c>
      <c r="AM58" s="16">
        <f t="shared" si="17"/>
        <v>18157</v>
      </c>
      <c r="AP58" s="31">
        <v>4490</v>
      </c>
      <c r="AQ58" s="31">
        <v>4490</v>
      </c>
      <c r="AR58" s="31">
        <v>199190</v>
      </c>
      <c r="AS58" s="31">
        <v>198689</v>
      </c>
      <c r="AX58" s="41"/>
      <c r="AY58" s="41"/>
      <c r="BD58" s="16">
        <f aca="true" t="shared" si="62" ref="BD58:BD71">AN58+AP58+AR58+AT58+AV58+AX58+AZ58+BB58</f>
        <v>203680</v>
      </c>
      <c r="BE58" s="16">
        <f aca="true" t="shared" si="63" ref="BE58:BE71">AO58+AQ58+AS58+AU58+AW58+AY58+BA58+BC58</f>
        <v>203179</v>
      </c>
      <c r="BF58" s="31">
        <v>3960</v>
      </c>
      <c r="BG58" s="31">
        <v>3960</v>
      </c>
      <c r="BL58" s="16">
        <f t="shared" si="54"/>
        <v>3960</v>
      </c>
      <c r="BM58" s="16">
        <f t="shared" si="55"/>
        <v>3960</v>
      </c>
      <c r="BP58" s="31">
        <v>124700</v>
      </c>
      <c r="BQ58" s="31">
        <v>124700</v>
      </c>
      <c r="BV58" s="16">
        <f t="shared" si="56"/>
        <v>124700</v>
      </c>
      <c r="BW58" s="16">
        <f t="shared" si="57"/>
        <v>124700</v>
      </c>
      <c r="CD58" s="16">
        <f>G58+T58+AB58+AL58+BD58+BL58+BV58+BX58+BZ58+CB58</f>
        <v>350500</v>
      </c>
      <c r="CE58" s="16">
        <f>H58+U58+AC58+AM58+BE58+BM58+BW58+BY58+CA58+CC58</f>
        <v>349996</v>
      </c>
      <c r="CF58" s="27" t="s">
        <v>101</v>
      </c>
      <c r="CG58" s="25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</row>
    <row r="59" spans="1:117" s="31" customFormat="1" ht="12.75">
      <c r="A59" s="26" t="s">
        <v>102</v>
      </c>
      <c r="B59" s="27" t="s">
        <v>103</v>
      </c>
      <c r="C59" s="31">
        <f>SUM(C60:C66)</f>
        <v>39785</v>
      </c>
      <c r="D59" s="31">
        <f>SUM(D60:D66)</f>
        <v>35754</v>
      </c>
      <c r="G59" s="16">
        <f t="shared" si="38"/>
        <v>39785</v>
      </c>
      <c r="H59" s="16">
        <f t="shared" si="39"/>
        <v>35754</v>
      </c>
      <c r="K59" s="31">
        <f>SUM(K60:K66)</f>
        <v>8616</v>
      </c>
      <c r="L59" s="31">
        <f>SUM(L60:L66)</f>
        <v>8616</v>
      </c>
      <c r="R59" s="16"/>
      <c r="S59" s="17"/>
      <c r="T59" s="16">
        <f t="shared" si="59"/>
        <v>8616</v>
      </c>
      <c r="U59" s="16">
        <f t="shared" si="60"/>
        <v>8616</v>
      </c>
      <c r="AB59" s="16"/>
      <c r="AC59" s="16"/>
      <c r="AK59" s="31">
        <v>0</v>
      </c>
      <c r="AL59" s="16">
        <f t="shared" si="16"/>
        <v>0</v>
      </c>
      <c r="AM59" s="16">
        <f t="shared" si="17"/>
        <v>0</v>
      </c>
      <c r="AN59" s="31">
        <f>+AN60+AN63+AN64+AN65+AN66</f>
        <v>512589</v>
      </c>
      <c r="AO59" s="31">
        <f>+AO60+AO63+AO64+AO65+AO66</f>
        <v>512589</v>
      </c>
      <c r="AP59" s="31">
        <f aca="true" t="shared" si="64" ref="AP59:AU59">SUM(AP60:AP66)</f>
        <v>3095</v>
      </c>
      <c r="AQ59" s="31">
        <f t="shared" si="64"/>
        <v>3095</v>
      </c>
      <c r="AR59" s="31">
        <f t="shared" si="64"/>
        <v>87415</v>
      </c>
      <c r="AS59" s="31">
        <f t="shared" si="64"/>
        <v>87405</v>
      </c>
      <c r="AT59" s="31">
        <f t="shared" si="64"/>
        <v>22795</v>
      </c>
      <c r="AU59" s="31">
        <f t="shared" si="64"/>
        <v>20235</v>
      </c>
      <c r="AV59" s="31">
        <f>+AV60+AV62+AV63+AV64+AV65+AV66</f>
        <v>18980</v>
      </c>
      <c r="AW59" s="31">
        <f>+AW60+AW62+AW63+AW64+AW65+AW66</f>
        <v>18970</v>
      </c>
      <c r="AX59" s="42"/>
      <c r="AY59" s="42"/>
      <c r="BD59" s="16">
        <f t="shared" si="62"/>
        <v>644874</v>
      </c>
      <c r="BE59" s="16">
        <f t="shared" si="63"/>
        <v>642294</v>
      </c>
      <c r="BF59" s="31">
        <f aca="true" t="shared" si="65" ref="BF59:BK59">+BF60+BF62+BF63+BF64+BF65+BF66</f>
        <v>6950</v>
      </c>
      <c r="BG59" s="31">
        <f t="shared" si="65"/>
        <v>6942</v>
      </c>
      <c r="BH59" s="31">
        <f t="shared" si="65"/>
        <v>7980</v>
      </c>
      <c r="BI59" s="31">
        <f t="shared" si="65"/>
        <v>7970</v>
      </c>
      <c r="BJ59" s="31">
        <f t="shared" si="65"/>
        <v>10000</v>
      </c>
      <c r="BK59" s="31">
        <f t="shared" si="65"/>
        <v>8950</v>
      </c>
      <c r="BL59" s="16">
        <f>BF59+BH59+BJ59</f>
        <v>24930</v>
      </c>
      <c r="BM59" s="16">
        <f>BG59+BI59+BK59</f>
        <v>23862</v>
      </c>
      <c r="BP59" s="31">
        <f>+BP60+BP62+BP63+BP64+BP65+BP66</f>
        <v>0</v>
      </c>
      <c r="BQ59" s="31">
        <f>+BQ60+BQ62+BQ63+BQ64+BQ65+BQ66</f>
        <v>0</v>
      </c>
      <c r="BR59" s="31">
        <f>+BR60+BR62+BR63+BR64+BR65+BR66</f>
        <v>20145</v>
      </c>
      <c r="BS59" s="31">
        <f>+BS60+BS62+BS63+BS64+BS65+BS66</f>
        <v>20137</v>
      </c>
      <c r="BV59" s="16">
        <f t="shared" si="56"/>
        <v>20145</v>
      </c>
      <c r="BW59" s="16">
        <f t="shared" si="57"/>
        <v>20137</v>
      </c>
      <c r="CD59" s="16">
        <f>G59+I59+T59+AB59+AL59+BD59+BL59+BV59+BX59+BZ59+CB59</f>
        <v>738350</v>
      </c>
      <c r="CE59" s="16">
        <f>H59+J59+U59+AC59+AM59+BE59+BM59+BW59+BY59+CA59+CC59</f>
        <v>730663</v>
      </c>
      <c r="CF59" s="27" t="s">
        <v>103</v>
      </c>
      <c r="CG59" s="25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</row>
    <row r="60" spans="1:117" s="31" customFormat="1" ht="12.75">
      <c r="A60" s="54" t="s">
        <v>155</v>
      </c>
      <c r="B60" s="55">
        <v>5201</v>
      </c>
      <c r="C60" s="52">
        <v>13355</v>
      </c>
      <c r="D60" s="52">
        <v>9324</v>
      </c>
      <c r="G60" s="16">
        <f t="shared" si="38"/>
        <v>13355</v>
      </c>
      <c r="H60" s="16">
        <f t="shared" si="39"/>
        <v>9324</v>
      </c>
      <c r="K60" s="52">
        <v>6402</v>
      </c>
      <c r="L60" s="52">
        <v>6402</v>
      </c>
      <c r="M60" s="52"/>
      <c r="N60" s="52"/>
      <c r="R60" s="16"/>
      <c r="S60" s="17"/>
      <c r="T60" s="16">
        <f t="shared" si="59"/>
        <v>6402</v>
      </c>
      <c r="U60" s="16">
        <f t="shared" si="60"/>
        <v>6402</v>
      </c>
      <c r="AB60" s="16"/>
      <c r="AC60" s="16"/>
      <c r="AL60" s="16">
        <f t="shared" si="16"/>
        <v>0</v>
      </c>
      <c r="AM60" s="16">
        <f t="shared" si="17"/>
        <v>0</v>
      </c>
      <c r="AX60" s="42"/>
      <c r="AY60" s="42"/>
      <c r="BD60" s="16">
        <f t="shared" si="62"/>
        <v>0</v>
      </c>
      <c r="BE60" s="16">
        <f t="shared" si="63"/>
        <v>0</v>
      </c>
      <c r="BL60" s="16">
        <f t="shared" si="54"/>
        <v>0</v>
      </c>
      <c r="BM60" s="16">
        <f t="shared" si="55"/>
        <v>0</v>
      </c>
      <c r="BV60" s="16"/>
      <c r="BW60" s="16"/>
      <c r="CD60" s="16">
        <f>G60+I60+T60+AB60+AL60+BD60+BL60+BV60+BX60+BZ60+CB60</f>
        <v>19757</v>
      </c>
      <c r="CE60" s="16">
        <f>H60+J60+U60+AC60+AM60+BE60+BM60+BW60+BY60+CA60+CC60</f>
        <v>15726</v>
      </c>
      <c r="CF60" s="27"/>
      <c r="CG60" s="25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</row>
    <row r="61" spans="1:117" s="31" customFormat="1" ht="12.75">
      <c r="A61" s="54" t="s">
        <v>167</v>
      </c>
      <c r="B61" s="55">
        <v>5202</v>
      </c>
      <c r="C61" s="52">
        <v>4360</v>
      </c>
      <c r="D61" s="52">
        <v>4360</v>
      </c>
      <c r="G61" s="16">
        <f>+E61+C61</f>
        <v>4360</v>
      </c>
      <c r="H61" s="16">
        <f>+F61+D61</f>
        <v>4360</v>
      </c>
      <c r="K61" s="52"/>
      <c r="L61" s="52"/>
      <c r="M61" s="52"/>
      <c r="N61" s="52"/>
      <c r="R61" s="16"/>
      <c r="S61" s="17"/>
      <c r="T61" s="16"/>
      <c r="U61" s="16"/>
      <c r="AB61" s="16"/>
      <c r="AC61" s="16"/>
      <c r="AL61" s="16"/>
      <c r="AM61" s="16"/>
      <c r="AX61" s="42"/>
      <c r="AY61" s="42"/>
      <c r="BD61" s="16"/>
      <c r="BE61" s="16"/>
      <c r="BL61" s="16"/>
      <c r="BM61" s="16"/>
      <c r="BV61" s="16"/>
      <c r="BW61" s="16"/>
      <c r="CD61" s="16"/>
      <c r="CE61" s="16"/>
      <c r="CF61" s="27"/>
      <c r="CG61" s="25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</row>
    <row r="62" spans="1:117" s="31" customFormat="1" ht="12.75">
      <c r="A62" s="54" t="s">
        <v>160</v>
      </c>
      <c r="B62" s="55">
        <v>5203</v>
      </c>
      <c r="C62" s="52">
        <v>1070</v>
      </c>
      <c r="D62" s="52">
        <v>1070</v>
      </c>
      <c r="G62" s="16">
        <f>+E62+C62</f>
        <v>1070</v>
      </c>
      <c r="H62" s="16">
        <f>+F62+D62</f>
        <v>1070</v>
      </c>
      <c r="K62" s="52">
        <v>2214</v>
      </c>
      <c r="L62" s="52">
        <v>2214</v>
      </c>
      <c r="M62" s="52"/>
      <c r="N62" s="52"/>
      <c r="R62" s="16"/>
      <c r="S62" s="17"/>
      <c r="T62" s="16">
        <f t="shared" si="59"/>
        <v>2214</v>
      </c>
      <c r="U62" s="16">
        <f t="shared" si="60"/>
        <v>2214</v>
      </c>
      <c r="AB62" s="16"/>
      <c r="AC62" s="16"/>
      <c r="AL62" s="16">
        <f t="shared" si="16"/>
        <v>0</v>
      </c>
      <c r="AM62" s="16">
        <f t="shared" si="17"/>
        <v>0</v>
      </c>
      <c r="AT62" s="31">
        <v>1145</v>
      </c>
      <c r="AU62" s="31">
        <v>1141</v>
      </c>
      <c r="AV62" s="31">
        <v>6785</v>
      </c>
      <c r="AW62" s="31">
        <v>6785</v>
      </c>
      <c r="AX62" s="42"/>
      <c r="AY62" s="42"/>
      <c r="BD62" s="16">
        <f t="shared" si="62"/>
        <v>7930</v>
      </c>
      <c r="BE62" s="16">
        <f t="shared" si="63"/>
        <v>7926</v>
      </c>
      <c r="BL62" s="16">
        <f>BF62+BH62+BJ62</f>
        <v>0</v>
      </c>
      <c r="BM62" s="16">
        <f t="shared" si="55"/>
        <v>0</v>
      </c>
      <c r="BR62" s="31">
        <v>20145</v>
      </c>
      <c r="BS62" s="31">
        <v>20137</v>
      </c>
      <c r="BV62" s="16"/>
      <c r="BW62" s="16"/>
      <c r="CD62" s="16">
        <f aca="true" t="shared" si="66" ref="CD62:CD71">G62+I62+T62+AB62+AL62+BD62+BL62+BV62+BX62+BZ62+CB62</f>
        <v>11214</v>
      </c>
      <c r="CE62" s="16">
        <f aca="true" t="shared" si="67" ref="CE62:CE71">H62+J62+U62+AC62+AM62+BE62+BM62+BW62+BY62+CA62+CC62</f>
        <v>11210</v>
      </c>
      <c r="CF62" s="27"/>
      <c r="CG62" s="25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</row>
    <row r="63" spans="1:117" s="31" customFormat="1" ht="12.75">
      <c r="A63" s="54" t="s">
        <v>156</v>
      </c>
      <c r="B63" s="55">
        <v>5204</v>
      </c>
      <c r="C63" s="52">
        <v>21000</v>
      </c>
      <c r="D63" s="52">
        <v>21000</v>
      </c>
      <c r="G63" s="16">
        <f t="shared" si="38"/>
        <v>21000</v>
      </c>
      <c r="H63" s="16">
        <f t="shared" si="39"/>
        <v>21000</v>
      </c>
      <c r="K63" s="52"/>
      <c r="L63" s="52"/>
      <c r="R63" s="16"/>
      <c r="S63" s="17"/>
      <c r="T63" s="16">
        <f t="shared" si="59"/>
        <v>0</v>
      </c>
      <c r="U63" s="16">
        <f t="shared" si="60"/>
        <v>0</v>
      </c>
      <c r="AB63" s="16"/>
      <c r="AC63" s="16"/>
      <c r="AL63" s="16">
        <f t="shared" si="16"/>
        <v>0</v>
      </c>
      <c r="AM63" s="16">
        <f t="shared" si="17"/>
        <v>0</v>
      </c>
      <c r="AX63" s="42"/>
      <c r="AY63" s="42"/>
      <c r="BD63" s="16">
        <f t="shared" si="62"/>
        <v>0</v>
      </c>
      <c r="BE63" s="16">
        <f t="shared" si="63"/>
        <v>0</v>
      </c>
      <c r="BL63" s="16">
        <f t="shared" si="54"/>
        <v>0</v>
      </c>
      <c r="BM63" s="16">
        <f t="shared" si="55"/>
        <v>0</v>
      </c>
      <c r="BV63" s="16"/>
      <c r="BW63" s="16"/>
      <c r="CD63" s="16">
        <f t="shared" si="66"/>
        <v>21000</v>
      </c>
      <c r="CE63" s="16">
        <f t="shared" si="67"/>
        <v>21000</v>
      </c>
      <c r="CF63" s="27"/>
      <c r="CG63" s="25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</row>
    <row r="64" spans="1:117" s="31" customFormat="1" ht="12.75">
      <c r="A64" s="54" t="s">
        <v>157</v>
      </c>
      <c r="B64" s="55">
        <v>5205</v>
      </c>
      <c r="C64" s="52"/>
      <c r="D64" s="52"/>
      <c r="G64" s="16">
        <f t="shared" si="38"/>
        <v>0</v>
      </c>
      <c r="H64" s="16">
        <f t="shared" si="39"/>
        <v>0</v>
      </c>
      <c r="R64" s="16"/>
      <c r="S64" s="17"/>
      <c r="T64" s="16">
        <f t="shared" si="59"/>
        <v>0</v>
      </c>
      <c r="U64" s="16">
        <f t="shared" si="60"/>
        <v>0</v>
      </c>
      <c r="AB64" s="16"/>
      <c r="AC64" s="16"/>
      <c r="AL64" s="16">
        <f t="shared" si="16"/>
        <v>0</v>
      </c>
      <c r="AM64" s="16">
        <f t="shared" si="17"/>
        <v>0</v>
      </c>
      <c r="AV64" s="31">
        <v>2385</v>
      </c>
      <c r="AW64" s="31">
        <v>2377</v>
      </c>
      <c r="AX64" s="42"/>
      <c r="AY64" s="42"/>
      <c r="BD64" s="16">
        <f t="shared" si="62"/>
        <v>2385</v>
      </c>
      <c r="BE64" s="16">
        <f t="shared" si="63"/>
        <v>2377</v>
      </c>
      <c r="BF64" s="31">
        <v>6950</v>
      </c>
      <c r="BG64" s="31">
        <v>6942</v>
      </c>
      <c r="BH64" s="31">
        <v>780</v>
      </c>
      <c r="BI64" s="31">
        <v>778</v>
      </c>
      <c r="BL64" s="16">
        <f t="shared" si="54"/>
        <v>7730</v>
      </c>
      <c r="BM64" s="16">
        <f t="shared" si="55"/>
        <v>7720</v>
      </c>
      <c r="BV64" s="16"/>
      <c r="BW64" s="16"/>
      <c r="CD64" s="16">
        <f t="shared" si="66"/>
        <v>10115</v>
      </c>
      <c r="CE64" s="16">
        <f t="shared" si="67"/>
        <v>10097</v>
      </c>
      <c r="CF64" s="27"/>
      <c r="CG64" s="25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</row>
    <row r="65" spans="1:117" s="31" customFormat="1" ht="12.75">
      <c r="A65" s="54" t="s">
        <v>162</v>
      </c>
      <c r="B65" s="55">
        <v>5206</v>
      </c>
      <c r="C65" s="52"/>
      <c r="D65" s="52"/>
      <c r="G65" s="16"/>
      <c r="H65" s="16"/>
      <c r="R65" s="16"/>
      <c r="S65" s="17"/>
      <c r="T65" s="16">
        <f t="shared" si="59"/>
        <v>0</v>
      </c>
      <c r="U65" s="16">
        <f t="shared" si="60"/>
        <v>0</v>
      </c>
      <c r="AB65" s="16"/>
      <c r="AC65" s="16"/>
      <c r="AL65" s="16">
        <f>+AH65+AF65+AD65+AJ65</f>
        <v>0</v>
      </c>
      <c r="AM65" s="16">
        <f t="shared" si="17"/>
        <v>0</v>
      </c>
      <c r="AN65" s="31">
        <v>512589</v>
      </c>
      <c r="AO65" s="31">
        <v>512589</v>
      </c>
      <c r="AP65" s="31">
        <v>3095</v>
      </c>
      <c r="AQ65" s="31">
        <v>3095</v>
      </c>
      <c r="AR65" s="31">
        <v>87415</v>
      </c>
      <c r="AS65" s="31">
        <v>87405</v>
      </c>
      <c r="AT65" s="31">
        <v>21650</v>
      </c>
      <c r="AU65" s="31">
        <v>19094</v>
      </c>
      <c r="AV65" s="31">
        <v>9810</v>
      </c>
      <c r="AW65" s="31">
        <v>9808</v>
      </c>
      <c r="AX65" s="42"/>
      <c r="AY65" s="42"/>
      <c r="BD65" s="16">
        <f t="shared" si="62"/>
        <v>634559</v>
      </c>
      <c r="BE65" s="16">
        <f t="shared" si="63"/>
        <v>631991</v>
      </c>
      <c r="BH65" s="31">
        <v>7200</v>
      </c>
      <c r="BI65" s="31">
        <v>7192</v>
      </c>
      <c r="BL65" s="16">
        <f t="shared" si="54"/>
        <v>7200</v>
      </c>
      <c r="BM65" s="16">
        <f t="shared" si="55"/>
        <v>7192</v>
      </c>
      <c r="BV65" s="16"/>
      <c r="BW65" s="16"/>
      <c r="CD65" s="16">
        <f t="shared" si="66"/>
        <v>641759</v>
      </c>
      <c r="CE65" s="16">
        <f t="shared" si="67"/>
        <v>639183</v>
      </c>
      <c r="CF65" s="27"/>
      <c r="CG65" s="25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1:117" s="31" customFormat="1" ht="12.75">
      <c r="A66" s="54" t="s">
        <v>158</v>
      </c>
      <c r="B66" s="55">
        <v>5219</v>
      </c>
      <c r="C66" s="52"/>
      <c r="D66" s="52"/>
      <c r="G66" s="16"/>
      <c r="H66" s="16"/>
      <c r="M66" s="52"/>
      <c r="N66" s="52"/>
      <c r="R66" s="16"/>
      <c r="S66" s="17"/>
      <c r="T66" s="16">
        <f t="shared" si="59"/>
        <v>0</v>
      </c>
      <c r="U66" s="16">
        <f t="shared" si="60"/>
        <v>0</v>
      </c>
      <c r="AB66" s="16"/>
      <c r="AC66" s="16"/>
      <c r="AL66" s="16">
        <f t="shared" si="16"/>
        <v>0</v>
      </c>
      <c r="AM66" s="16">
        <f t="shared" si="17"/>
        <v>0</v>
      </c>
      <c r="AX66" s="42"/>
      <c r="AY66" s="42"/>
      <c r="BD66" s="16">
        <f t="shared" si="62"/>
        <v>0</v>
      </c>
      <c r="BE66" s="16">
        <f t="shared" si="63"/>
        <v>0</v>
      </c>
      <c r="BJ66" s="31">
        <v>10000</v>
      </c>
      <c r="BK66" s="31">
        <v>8950</v>
      </c>
      <c r="BL66" s="16">
        <f t="shared" si="54"/>
        <v>10000</v>
      </c>
      <c r="BM66" s="16">
        <f t="shared" si="55"/>
        <v>8950</v>
      </c>
      <c r="BV66" s="16"/>
      <c r="BW66" s="16"/>
      <c r="CD66" s="16">
        <f t="shared" si="66"/>
        <v>10000</v>
      </c>
      <c r="CE66" s="16">
        <f t="shared" si="67"/>
        <v>8950</v>
      </c>
      <c r="CF66" s="27"/>
      <c r="CG66" s="25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</row>
    <row r="67" spans="1:117" s="31" customFormat="1" ht="12.75">
      <c r="A67" s="26" t="s">
        <v>104</v>
      </c>
      <c r="B67" s="27" t="s">
        <v>105</v>
      </c>
      <c r="C67" s="31">
        <v>9835</v>
      </c>
      <c r="D67" s="31">
        <v>9834</v>
      </c>
      <c r="G67" s="16">
        <f t="shared" si="38"/>
        <v>9835</v>
      </c>
      <c r="H67" s="16">
        <f t="shared" si="39"/>
        <v>9834</v>
      </c>
      <c r="K67" s="31">
        <v>3804</v>
      </c>
      <c r="L67" s="31">
        <v>3701</v>
      </c>
      <c r="R67" s="16"/>
      <c r="S67" s="17"/>
      <c r="T67" s="16">
        <f t="shared" si="59"/>
        <v>3804</v>
      </c>
      <c r="U67" s="16">
        <f t="shared" si="60"/>
        <v>3701</v>
      </c>
      <c r="AB67" s="16"/>
      <c r="AC67" s="16"/>
      <c r="AJ67" s="17"/>
      <c r="AK67" s="17"/>
      <c r="AL67" s="16">
        <f t="shared" si="16"/>
        <v>0</v>
      </c>
      <c r="AM67" s="16">
        <f t="shared" si="17"/>
        <v>0</v>
      </c>
      <c r="AX67" s="41"/>
      <c r="AY67" s="41"/>
      <c r="BD67" s="16">
        <f t="shared" si="62"/>
        <v>0</v>
      </c>
      <c r="BE67" s="16">
        <f t="shared" si="63"/>
        <v>0</v>
      </c>
      <c r="BL67" s="16">
        <f t="shared" si="54"/>
        <v>0</v>
      </c>
      <c r="BM67" s="16">
        <f t="shared" si="55"/>
        <v>0</v>
      </c>
      <c r="BV67" s="16">
        <f t="shared" si="56"/>
        <v>0</v>
      </c>
      <c r="BW67" s="16">
        <f t="shared" si="57"/>
        <v>0</v>
      </c>
      <c r="CD67" s="16">
        <f t="shared" si="66"/>
        <v>13639</v>
      </c>
      <c r="CE67" s="16">
        <f t="shared" si="67"/>
        <v>13535</v>
      </c>
      <c r="CF67" s="27" t="s">
        <v>105</v>
      </c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</row>
    <row r="68" spans="1:117" s="31" customFormat="1" ht="12.75">
      <c r="A68" s="26" t="s">
        <v>106</v>
      </c>
      <c r="B68" s="27" t="s">
        <v>107</v>
      </c>
      <c r="G68" s="16">
        <f t="shared" si="38"/>
        <v>0</v>
      </c>
      <c r="H68" s="16">
        <f t="shared" si="39"/>
        <v>0</v>
      </c>
      <c r="R68" s="16"/>
      <c r="S68" s="17"/>
      <c r="T68" s="16">
        <f t="shared" si="59"/>
        <v>0</v>
      </c>
      <c r="U68" s="16">
        <f t="shared" si="60"/>
        <v>0</v>
      </c>
      <c r="AB68" s="16"/>
      <c r="AC68" s="16"/>
      <c r="AJ68" s="17"/>
      <c r="AK68" s="17"/>
      <c r="AL68" s="16">
        <f t="shared" si="16"/>
        <v>0</v>
      </c>
      <c r="AM68" s="16">
        <f t="shared" si="17"/>
        <v>0</v>
      </c>
      <c r="AT68" s="31">
        <v>45000</v>
      </c>
      <c r="AU68" s="31">
        <v>14189</v>
      </c>
      <c r="AX68" s="41"/>
      <c r="AY68" s="41"/>
      <c r="BD68" s="16">
        <f t="shared" si="62"/>
        <v>45000</v>
      </c>
      <c r="BE68" s="16">
        <f t="shared" si="63"/>
        <v>14189</v>
      </c>
      <c r="BL68" s="16">
        <f t="shared" si="54"/>
        <v>0</v>
      </c>
      <c r="BM68" s="16">
        <f t="shared" si="55"/>
        <v>0</v>
      </c>
      <c r="BV68" s="16">
        <f t="shared" si="56"/>
        <v>0</v>
      </c>
      <c r="BW68" s="16">
        <f t="shared" si="57"/>
        <v>0</v>
      </c>
      <c r="CD68" s="16">
        <f t="shared" si="66"/>
        <v>45000</v>
      </c>
      <c r="CE68" s="16">
        <f t="shared" si="67"/>
        <v>14189</v>
      </c>
      <c r="CF68" s="27" t="s">
        <v>107</v>
      </c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</row>
    <row r="69" spans="1:117" s="31" customFormat="1" ht="12.75">
      <c r="A69" s="26" t="s">
        <v>108</v>
      </c>
      <c r="B69" s="27">
        <v>55</v>
      </c>
      <c r="G69" s="16">
        <f t="shared" si="38"/>
        <v>0</v>
      </c>
      <c r="H69" s="16">
        <f t="shared" si="39"/>
        <v>0</v>
      </c>
      <c r="O69" s="31">
        <v>0</v>
      </c>
      <c r="R69" s="16">
        <f t="shared" si="49"/>
        <v>0</v>
      </c>
      <c r="S69" s="17"/>
      <c r="T69" s="16">
        <f t="shared" si="59"/>
        <v>0</v>
      </c>
      <c r="U69" s="16">
        <f t="shared" si="60"/>
        <v>0</v>
      </c>
      <c r="AB69" s="16">
        <f aca="true" t="shared" si="68" ref="AB69:AC71">+Z69+X69+V69</f>
        <v>0</v>
      </c>
      <c r="AC69" s="16">
        <f t="shared" si="68"/>
        <v>0</v>
      </c>
      <c r="AJ69" s="17"/>
      <c r="AK69" s="17"/>
      <c r="AL69" s="16">
        <f t="shared" si="16"/>
        <v>0</v>
      </c>
      <c r="AM69" s="16">
        <f t="shared" si="17"/>
        <v>0</v>
      </c>
      <c r="AX69" s="41"/>
      <c r="AY69" s="41"/>
      <c r="BD69" s="16">
        <f t="shared" si="62"/>
        <v>0</v>
      </c>
      <c r="BE69" s="16">
        <f t="shared" si="63"/>
        <v>0</v>
      </c>
      <c r="BL69" s="16">
        <f t="shared" si="54"/>
        <v>0</v>
      </c>
      <c r="BM69" s="16">
        <f t="shared" si="55"/>
        <v>0</v>
      </c>
      <c r="BV69" s="16">
        <f t="shared" si="56"/>
        <v>0</v>
      </c>
      <c r="BW69" s="16">
        <f t="shared" si="57"/>
        <v>0</v>
      </c>
      <c r="CD69" s="16">
        <f t="shared" si="66"/>
        <v>0</v>
      </c>
      <c r="CE69" s="16">
        <f t="shared" si="67"/>
        <v>0</v>
      </c>
      <c r="CF69" s="27">
        <v>55</v>
      </c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</row>
    <row r="70" spans="1:117" s="31" customFormat="1" ht="12.75">
      <c r="A70" s="26" t="s">
        <v>109</v>
      </c>
      <c r="B70" s="27">
        <v>97</v>
      </c>
      <c r="G70" s="16">
        <f t="shared" si="38"/>
        <v>0</v>
      </c>
      <c r="H70" s="16">
        <f t="shared" si="39"/>
        <v>0</v>
      </c>
      <c r="O70" s="31">
        <v>0</v>
      </c>
      <c r="R70" s="16">
        <f t="shared" si="49"/>
        <v>0</v>
      </c>
      <c r="S70" s="17"/>
      <c r="T70" s="16">
        <f t="shared" si="59"/>
        <v>0</v>
      </c>
      <c r="U70" s="16">
        <f t="shared" si="60"/>
        <v>0</v>
      </c>
      <c r="AB70" s="16">
        <f t="shared" si="68"/>
        <v>0</v>
      </c>
      <c r="AC70" s="16">
        <f t="shared" si="68"/>
        <v>0</v>
      </c>
      <c r="AJ70" s="17"/>
      <c r="AK70" s="17"/>
      <c r="AL70" s="16">
        <f t="shared" si="16"/>
        <v>0</v>
      </c>
      <c r="AM70" s="16">
        <f>+AI70+AG70+AE70</f>
        <v>0</v>
      </c>
      <c r="AX70" s="41"/>
      <c r="AY70" s="41"/>
      <c r="BD70" s="16">
        <f t="shared" si="62"/>
        <v>0</v>
      </c>
      <c r="BE70" s="16">
        <f t="shared" si="63"/>
        <v>0</v>
      </c>
      <c r="BL70" s="16">
        <f t="shared" si="54"/>
        <v>0</v>
      </c>
      <c r="BM70" s="16">
        <f t="shared" si="55"/>
        <v>0</v>
      </c>
      <c r="BV70" s="16">
        <f t="shared" si="56"/>
        <v>0</v>
      </c>
      <c r="BW70" s="16">
        <f t="shared" si="57"/>
        <v>0</v>
      </c>
      <c r="CB70" s="31">
        <v>559831</v>
      </c>
      <c r="CD70" s="16">
        <f t="shared" si="66"/>
        <v>559831</v>
      </c>
      <c r="CE70" s="16">
        <f t="shared" si="67"/>
        <v>0</v>
      </c>
      <c r="CF70" s="27">
        <v>97</v>
      </c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</row>
    <row r="71" spans="1:84" s="19" customFormat="1" ht="12.75">
      <c r="A71" s="35" t="s">
        <v>110</v>
      </c>
      <c r="B71" s="27"/>
      <c r="C71" s="36">
        <f>+C70+C69+C68+C67+C59+C58+C57+C56+C53+C50+C48+C46+C43+C22+C17+C11+C6+C40</f>
        <v>624187</v>
      </c>
      <c r="D71" s="36">
        <f>+D70+D69+D68+D67+D59+D58+D57+D56+D53+D50+D48+D46+D43+D22+D17+D11+D6+D40</f>
        <v>521188</v>
      </c>
      <c r="E71" s="36">
        <f>+E70+E69+E68+E67+E59+E58+E57+E56+E53+E50+E48+E46+E43+E22+E17+E11+E6</f>
        <v>175570</v>
      </c>
      <c r="F71" s="36">
        <f>+F70+F69+F68+F67+F59+F58+F57+F56+F53+F50+F48+F46+F43+F22+F17+F11+F6</f>
        <v>147071</v>
      </c>
      <c r="G71" s="16">
        <f>+E71+C71</f>
        <v>799757</v>
      </c>
      <c r="H71" s="16">
        <f t="shared" si="39"/>
        <v>668259</v>
      </c>
      <c r="I71" s="36">
        <f aca="true" t="shared" si="69" ref="I71:Q71">+I70+I69+I68+I67+I59+I58+I57+I56+I53+I50+I48+I46+I43+I22+I17+I11+I6</f>
        <v>79000</v>
      </c>
      <c r="J71" s="36">
        <f t="shared" si="69"/>
        <v>11266</v>
      </c>
      <c r="K71" s="36">
        <f>+K70+K69+K68+K67+K59+K58+K57+K56+K53+K50+K48+K46+K43+K22+K17+K11+K6+K40</f>
        <v>699530</v>
      </c>
      <c r="L71" s="36">
        <f>+L70+L69+L68+L67+L59+L58+L57+L56+L53+L50+L48+L46+L43+L22+L17+L11+L6+L40</f>
        <v>662670</v>
      </c>
      <c r="M71" s="36">
        <f t="shared" si="69"/>
        <v>67752</v>
      </c>
      <c r="N71" s="36">
        <f t="shared" si="69"/>
        <v>67752</v>
      </c>
      <c r="O71" s="36">
        <f t="shared" si="69"/>
        <v>0</v>
      </c>
      <c r="P71" s="36">
        <f t="shared" si="69"/>
        <v>0</v>
      </c>
      <c r="Q71" s="36">
        <f t="shared" si="69"/>
        <v>0</v>
      </c>
      <c r="R71" s="16">
        <f t="shared" si="49"/>
        <v>0</v>
      </c>
      <c r="S71" s="17"/>
      <c r="T71" s="16">
        <f>K71+M71</f>
        <v>767282</v>
      </c>
      <c r="U71" s="16">
        <f>L71+N71</f>
        <v>730422</v>
      </c>
      <c r="V71" s="36">
        <f aca="true" t="shared" si="70" ref="V71:AA71">+V70+V69+V68+V67+V59+V58+V57+V56+V53+V50+V48+V46+V43+V22+V17+V11+V6</f>
        <v>30000</v>
      </c>
      <c r="W71" s="36">
        <f t="shared" si="70"/>
        <v>23858</v>
      </c>
      <c r="X71" s="36">
        <f t="shared" si="70"/>
        <v>0</v>
      </c>
      <c r="Y71" s="36">
        <f t="shared" si="70"/>
        <v>0</v>
      </c>
      <c r="Z71" s="36">
        <f t="shared" si="70"/>
        <v>100</v>
      </c>
      <c r="AA71" s="36">
        <f t="shared" si="70"/>
        <v>100</v>
      </c>
      <c r="AB71" s="16">
        <f t="shared" si="68"/>
        <v>30100</v>
      </c>
      <c r="AC71" s="16">
        <f t="shared" si="68"/>
        <v>23958</v>
      </c>
      <c r="AD71" s="36">
        <f>+AD70+AD69+AD68+AD67+AD59+AD58+AD57+AD56+AD53+AD50+AD48+AD46+AD43+AD22+AD17+AD11+AD6+AD40</f>
        <v>79946</v>
      </c>
      <c r="AE71" s="36">
        <f>+AE70+AE69+AE68+AE67+AE59+AE58+AE57+AE56+AE53+AE50+AE48+AE46+AE43+AE22+AE17+AE11+AE6+AE40</f>
        <v>73114</v>
      </c>
      <c r="AF71" s="36">
        <f>+AF70+AF69+AF68+AF67+AF59+AF58+AF57+AF56+AF53+AF50+AF48+AF46+AF43+AF22+AF17+AF11+AF6</f>
        <v>84210</v>
      </c>
      <c r="AG71" s="36">
        <f>+AG70+AG69+AG68+AG67+AG59+AG58+AG57+AG56+AG53+AG50+AG48+AG46+AG43+AG22+AG17+AG11+AG6</f>
        <v>57834</v>
      </c>
      <c r="AH71" s="36">
        <f>+AH70+AH69+AH68+AH67+AH59+AH58+AH57+AH56+AH53+AH50+AH48+AH46+AH43+AH22+AH17+AH11+AH6</f>
        <v>5500</v>
      </c>
      <c r="AI71" s="36">
        <f>+AI70+AI69+AI68+AI67+AI59+AI58+AI57+AI56+AI53+AI50+AI48+AI46+AI43+AI22+AI17+AI11+AI6</f>
        <v>2378</v>
      </c>
      <c r="AJ71" s="36">
        <f>+AJ70+AJ69+AJ68+AJ67+AJ59+AJ58+AJ57+AJ56+AJ53+AJ50+AJ48+AJ46+AJ43+AJ22+AJ17+AJ11+AJ6+AJ49</f>
        <v>6000</v>
      </c>
      <c r="AK71" s="36">
        <f>+AK70+AK69+AK68+AK67+AK59+AK58+AK57+AK56+AK53+AK50+AK48+AK46+AK43+AK22+AK17+AK11+AK6</f>
        <v>268</v>
      </c>
      <c r="AL71" s="16">
        <f>+AH71+AF71+AD71+AJ71</f>
        <v>175656</v>
      </c>
      <c r="AM71" s="16">
        <f>+AI71+AG71+AE71+AK71</f>
        <v>133594</v>
      </c>
      <c r="AN71" s="36">
        <f aca="true" t="shared" si="71" ref="AN71:AS71">+AN70+AN69+AN68+AN67+AN59+AN58+AN57+AN56+AN53+AN50+AN48+AN46+AN43+AN22+AN17+AN11+AN6+AN40</f>
        <v>551589</v>
      </c>
      <c r="AO71" s="36">
        <f t="shared" si="71"/>
        <v>521912</v>
      </c>
      <c r="AP71" s="36">
        <f t="shared" si="71"/>
        <v>275115</v>
      </c>
      <c r="AQ71" s="36">
        <f t="shared" si="71"/>
        <v>228461</v>
      </c>
      <c r="AR71" s="36">
        <f t="shared" si="71"/>
        <v>460370</v>
      </c>
      <c r="AS71" s="36">
        <f t="shared" si="71"/>
        <v>365066</v>
      </c>
      <c r="AT71" s="36">
        <f>+AT70+AT69+AT68+AT67+AT59+AT58+AT57+AT56+AT53+AT50+AT48+AT46+AT43+AT22+AT17+AT11+AT6</f>
        <v>100795</v>
      </c>
      <c r="AU71" s="36">
        <f>+AU70+AU69+AU68+AU67+AU59+AU58+AU57+AU56+AU53+AU50+AU48+AU46+AU43+AU22+AU17+AU11+AU6</f>
        <v>48474</v>
      </c>
      <c r="AV71" s="36">
        <f aca="true" t="shared" si="72" ref="AV71:BA71">+AV70+AV69+AV68+AV67+AV59+AV58+AV57+AV56+AV53+AV50+AV48+AV46+AV43+AV22+AV17+AV11+AV6+AV40</f>
        <v>98902</v>
      </c>
      <c r="AW71" s="36">
        <f t="shared" si="72"/>
        <v>81819</v>
      </c>
      <c r="AX71" s="36">
        <f t="shared" si="72"/>
        <v>1042486</v>
      </c>
      <c r="AY71" s="36">
        <f t="shared" si="72"/>
        <v>907469</v>
      </c>
      <c r="AZ71" s="36">
        <f t="shared" si="72"/>
        <v>27500</v>
      </c>
      <c r="BA71" s="36">
        <f t="shared" si="72"/>
        <v>14899</v>
      </c>
      <c r="BB71" s="36">
        <f>+BB70+BB69+BB68+BB67+BB59+BB58+BB57+BB56+BB53+BB50+BB48+BB46+BB43+BB22+BB17+BB11+BB6</f>
        <v>15000</v>
      </c>
      <c r="BC71" s="36">
        <f>+BC70+BC69+BC68+BC67+BC59+BC58+BC57+BC56+BC53+BC50+BC48+BC46+BC43+BC22+BC17+BC11+BC6</f>
        <v>5174</v>
      </c>
      <c r="BD71" s="16">
        <f t="shared" si="62"/>
        <v>2571757</v>
      </c>
      <c r="BE71" s="16">
        <f t="shared" si="63"/>
        <v>2173274</v>
      </c>
      <c r="BF71" s="36">
        <f>+BF70+BF69+BF68+BF67+BF59+BF58+BF57+BF56+BF53+BF50+BF48+BF46+BF43+BF22+BF17+BF11+BF6+BF40</f>
        <v>140950</v>
      </c>
      <c r="BG71" s="36">
        <f>+BG70+BG69+BG68+BG67+BG59+BG58+BG57+BG56+BG53+BG50+BG48+BG46+BG43+BG22+BG17+BG11+BG6+BG40</f>
        <v>115621</v>
      </c>
      <c r="BH71" s="36">
        <f>+BH70+BH69+BH68+BH67+BH59+BH58+BH57+BH56+BH53+BH50+BH48+BH46+BH43+BH22+BH17+BH11+BH6+BH40</f>
        <v>36200</v>
      </c>
      <c r="BI71" s="36">
        <f>+BI70+BI69+BI68+BI67+BI59+BI58+BI57+BI56+BI53+BI50+BI48+BI46+BI43+BI22+BI17+BI11+BI6+BI40</f>
        <v>31490</v>
      </c>
      <c r="BJ71" s="36">
        <f>+BJ70+BJ69+BJ68+BJ67+BJ59+BJ58+BJ57+BJ56+BJ53+BJ50+BJ48+BJ46+BJ43+BJ22+BJ17+BJ11+BJ6</f>
        <v>96600</v>
      </c>
      <c r="BK71" s="36">
        <f>+BK70+BK69+BK68+BK67+BK59+BK58+BK57+BK56+BK53+BK50+BK48+BK46+BK43+BK22+BK17+BK11+BK6</f>
        <v>72687</v>
      </c>
      <c r="BL71" s="16">
        <f t="shared" si="54"/>
        <v>273750</v>
      </c>
      <c r="BM71" s="16">
        <f>BG71+BI71+BK71</f>
        <v>219798</v>
      </c>
      <c r="BN71" s="36">
        <f aca="true" t="shared" si="73" ref="BN71:BU71">+BN70+BN69+BN68+BN67+BN59+BN58+BN57+BN56+BN53+BN50+BN48+BN46+BN43+BN22+BN17+BN11+BN6</f>
        <v>0</v>
      </c>
      <c r="BO71" s="36">
        <f t="shared" si="73"/>
        <v>0</v>
      </c>
      <c r="BP71" s="36">
        <f t="shared" si="73"/>
        <v>202435</v>
      </c>
      <c r="BQ71" s="36">
        <f t="shared" si="73"/>
        <v>176667</v>
      </c>
      <c r="BR71" s="36">
        <f t="shared" si="73"/>
        <v>77915</v>
      </c>
      <c r="BS71" s="36">
        <f t="shared" si="73"/>
        <v>74257</v>
      </c>
      <c r="BT71" s="36">
        <f t="shared" si="73"/>
        <v>21470</v>
      </c>
      <c r="BU71" s="36">
        <f t="shared" si="73"/>
        <v>7519</v>
      </c>
      <c r="BV71" s="16">
        <f>BN71+BP71+BR71+BT71</f>
        <v>301820</v>
      </c>
      <c r="BW71" s="16">
        <f>BO71+BQ71+BS71+BU71</f>
        <v>258443</v>
      </c>
      <c r="BX71" s="36">
        <f aca="true" t="shared" si="74" ref="BX71:CC71">+BX70+BX69+BX68+BX67+BX59+BX58+BX57+BX56+BX53+BX50+BX48+BX46+BX43+BX22+BX17+BX11+BX6</f>
        <v>110840</v>
      </c>
      <c r="BY71" s="36">
        <f t="shared" si="74"/>
        <v>30978</v>
      </c>
      <c r="BZ71" s="36">
        <f t="shared" si="74"/>
        <v>77167</v>
      </c>
      <c r="CA71" s="36">
        <f t="shared" si="74"/>
        <v>46953</v>
      </c>
      <c r="CB71" s="36">
        <f t="shared" si="74"/>
        <v>559831</v>
      </c>
      <c r="CC71" s="36">
        <f t="shared" si="74"/>
        <v>0</v>
      </c>
      <c r="CD71" s="16">
        <f>G71+I71+T71+AB71+AL71+BD71+BL71+BV71+BX71+BZ71+CB71</f>
        <v>5746960</v>
      </c>
      <c r="CE71" s="16">
        <f>H71+J71+U71+AC71+AM71+BE71+BM71+BW71+BY71+CA71+CC71</f>
        <v>4296945</v>
      </c>
      <c r="CF71" s="27"/>
    </row>
    <row r="73" spans="1:117" s="4" customFormat="1" ht="12.75">
      <c r="A73" s="5"/>
      <c r="B73" s="3"/>
      <c r="C73" s="51"/>
      <c r="D73" s="51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X73" s="38"/>
      <c r="AY73" s="38"/>
      <c r="AZ73" s="5"/>
      <c r="BA73" s="5"/>
      <c r="BB73" s="5"/>
      <c r="BC73" s="5"/>
      <c r="BH73" s="5"/>
      <c r="BI73" s="5"/>
      <c r="BJ73" s="5"/>
      <c r="BK73" s="31">
        <f>+BK74+BK75+BK76+BK77+BK78+BK79</f>
        <v>0</v>
      </c>
      <c r="BL73" s="29"/>
      <c r="BM73" s="5"/>
      <c r="BV73" s="5"/>
      <c r="BW73" s="5"/>
      <c r="CB73" s="5"/>
      <c r="CC73" s="5"/>
      <c r="CD73" s="1"/>
      <c r="CE73" s="1"/>
      <c r="CF73" s="3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</row>
  </sheetData>
  <sheetProtection selectLockedCells="1" selectUnlockedCells="1"/>
  <mergeCells count="52">
    <mergeCell ref="BF3:BK3"/>
    <mergeCell ref="AZ4:BA4"/>
    <mergeCell ref="BD4:BE4"/>
    <mergeCell ref="BF4:BG4"/>
    <mergeCell ref="BH4:BI4"/>
    <mergeCell ref="BJ4:BK4"/>
    <mergeCell ref="AD4:AE4"/>
    <mergeCell ref="AF4:AG4"/>
    <mergeCell ref="AH4:AI4"/>
    <mergeCell ref="AJ4:AK4"/>
    <mergeCell ref="K4:L4"/>
    <mergeCell ref="M4:N4"/>
    <mergeCell ref="O4:S4"/>
    <mergeCell ref="V4:W4"/>
    <mergeCell ref="BL3:BM4"/>
    <mergeCell ref="BN4:BO4"/>
    <mergeCell ref="BP4:BQ4"/>
    <mergeCell ref="CF3:CF5"/>
    <mergeCell ref="BX3:BY4"/>
    <mergeCell ref="CB3:CC4"/>
    <mergeCell ref="CD3:CE3"/>
    <mergeCell ref="BV3:BW4"/>
    <mergeCell ref="CD4:CE4"/>
    <mergeCell ref="BR4:BS4"/>
    <mergeCell ref="AL3:AM4"/>
    <mergeCell ref="BD3:BE3"/>
    <mergeCell ref="AN4:AO4"/>
    <mergeCell ref="AP4:AQ4"/>
    <mergeCell ref="AR4:AS4"/>
    <mergeCell ref="AT4:AU4"/>
    <mergeCell ref="AV4:AW4"/>
    <mergeCell ref="AX4:AY4"/>
    <mergeCell ref="V3:AA3"/>
    <mergeCell ref="AB3:AC4"/>
    <mergeCell ref="X4:Y4"/>
    <mergeCell ref="Z4:AA4"/>
    <mergeCell ref="A3:A5"/>
    <mergeCell ref="B3:B5"/>
    <mergeCell ref="C3:F3"/>
    <mergeCell ref="G3:H4"/>
    <mergeCell ref="C4:D4"/>
    <mergeCell ref="E4:F4"/>
    <mergeCell ref="BT4:BU4"/>
    <mergeCell ref="BN3:BU3"/>
    <mergeCell ref="BZ3:CA4"/>
    <mergeCell ref="I4:J4"/>
    <mergeCell ref="I3:J3"/>
    <mergeCell ref="AD3:AK3"/>
    <mergeCell ref="BB4:BC4"/>
    <mergeCell ref="AN3:BC3"/>
    <mergeCell ref="K3:S3"/>
    <mergeCell ref="T3:U4"/>
  </mergeCells>
  <printOptions/>
  <pageMargins left="0.16" right="0.16" top="0.22" bottom="0.16" header="0.22" footer="0.16"/>
  <pageSetup horizontalDpi="300" verticalDpi="300" orientation="landscape" paperSize="9" scale="6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Obstina Asenovgrad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HMitova</dc:creator>
  <cp:keywords/>
  <dc:description/>
  <cp:lastModifiedBy>----------</cp:lastModifiedBy>
  <cp:lastPrinted>2014-08-07T11:55:09Z</cp:lastPrinted>
  <dcterms:created xsi:type="dcterms:W3CDTF">2013-02-21T13:48:53Z</dcterms:created>
  <dcterms:modified xsi:type="dcterms:W3CDTF">2015-03-23T09:36:13Z</dcterms:modified>
  <cp:category/>
  <cp:version/>
  <cp:contentType/>
  <cp:contentStatus/>
</cp:coreProperties>
</file>