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05" windowHeight="11640" tabRatio="642" activeTab="0"/>
  </bookViews>
  <sheets>
    <sheet name="отчет" sheetId="1" r:id="rId1"/>
  </sheets>
  <definedNames>
    <definedName name="_xlnm.Print_Titles" localSheetId="0">'отчет'!$5:$6</definedName>
  </definedNames>
  <calcPr fullCalcOnLoad="1" fullPrecision="0"/>
</workbook>
</file>

<file path=xl/sharedStrings.xml><?xml version="1.0" encoding="utf-8"?>
<sst xmlns="http://schemas.openxmlformats.org/spreadsheetml/2006/main" count="192" uniqueCount="154">
  <si>
    <t>№</t>
  </si>
  <si>
    <t>ФУНКЦИЯ, ДЕЙНОСТ , ОБЕКТ</t>
  </si>
  <si>
    <t>§</t>
  </si>
  <si>
    <t>ВСИЧКО ЗА ОБЩИНАТА:</t>
  </si>
  <si>
    <t>ФУНКЦИЯ I - Общи държавни служби</t>
  </si>
  <si>
    <t>ФУНКЦИЯ III - Образование</t>
  </si>
  <si>
    <t>ФУНКЦИЯ  V - СОПГ</t>
  </si>
  <si>
    <t>ФУНКЦИЯ  VI - Жил.строителство БКС и ООС</t>
  </si>
  <si>
    <t>ФУНКЦИЯ  VII - Почивно дело и култура</t>
  </si>
  <si>
    <t>ФУНКЦИЯ  VIII - Иконом.дейности и услуги</t>
  </si>
  <si>
    <t xml:space="preserve"> ФУНКЦИЯ I - Общи държавни служби</t>
  </si>
  <si>
    <t>ФУНКЦИЯ V - СОПГ</t>
  </si>
  <si>
    <t>.</t>
  </si>
  <si>
    <t>било</t>
  </si>
  <si>
    <t>става</t>
  </si>
  <si>
    <t>Общо бюджетни средства</t>
  </si>
  <si>
    <t>Целева субсидия за капиталови разходи</t>
  </si>
  <si>
    <t>Собствени бюджетни средства</t>
  </si>
  <si>
    <t>Държавни</t>
  </si>
  <si>
    <t>Местни</t>
  </si>
  <si>
    <t>Други(Целеви)</t>
  </si>
  <si>
    <t>План</t>
  </si>
  <si>
    <t>ОБЩИНА РАКОВСКИ, ОБЛАСТ  ПЛОВДИВ</t>
  </si>
  <si>
    <t>п.к 4150 пл. България, тел. 03151/2260. факс: 031512361, e-mail: oa@rakovski.bg</t>
  </si>
  <si>
    <t>Сървър за Счетоводството</t>
  </si>
  <si>
    <t>Лаптоп - 1 бр.</t>
  </si>
  <si>
    <t xml:space="preserve"> Клубове на пенсионера и инвалида - д.525</t>
  </si>
  <si>
    <t>Общинска администрация - д.122</t>
  </si>
  <si>
    <t>Основен ремонт (дограма, санитарни възли) на съществуваща сграда на Пенсионерски клуб в км.Белозем</t>
  </si>
  <si>
    <t>ВиК-д.603</t>
  </si>
  <si>
    <t>Изграждане,ремонт и поддръжка на улична мрежа - д.606</t>
  </si>
  <si>
    <t xml:space="preserve">Направа на тротоар по ул. Христо Ботев в с. Стряма </t>
  </si>
  <si>
    <t>Направа на тротоар по ул. Трета в с. Момино село</t>
  </si>
  <si>
    <t>Други дейности по жилищното стр-во, благоустрояване и регионално развитие - д.619</t>
  </si>
  <si>
    <t>Доставка и монтаж на детски съоръжения в Парк 48948.501.319  на детска площадка  в с. Момино село</t>
  </si>
  <si>
    <t>Доставка и монтаж на детски съоръжения в Парк 1 на детска площадка в с. Болярино</t>
  </si>
  <si>
    <t>Придобиване на земя</t>
  </si>
  <si>
    <t>Обредни домове и зали - д.745</t>
  </si>
  <si>
    <t>Изграждане на алея в гробищен парк в с. Момино село</t>
  </si>
  <si>
    <t>Други дейности по културата - д.759</t>
  </si>
  <si>
    <t>Изработка и монтаж на бюст-паметник "Никола Ганчев" в с. Шишманци</t>
  </si>
  <si>
    <t>ФУНКЦИЯ VІІІ - Икономически дейности и услуги</t>
  </si>
  <si>
    <t>Служби и дейности по поддържане, ремонт и изграждане на пътища - д.832</t>
  </si>
  <si>
    <t>Други дейности по транспорта - д.849</t>
  </si>
  <si>
    <t>Изграждане на система за видеонаблюдение по основни пътни артерии в с. Шишманци</t>
  </si>
  <si>
    <t>Проектиране и изграждане на сграда за кметство в с. Чалъкови</t>
  </si>
  <si>
    <t>Общообразователни училища - д.322</t>
  </si>
  <si>
    <t>Компютри и хардуер - ПГ"Петър Парчевич" гр.Раковски</t>
  </si>
  <si>
    <t>Лаптоп - 2 бр - ОУ"Гео Милев" с. Белозем</t>
  </si>
  <si>
    <t>51-00</t>
  </si>
  <si>
    <t>Читалища - д. 738</t>
  </si>
  <si>
    <t>Проектиране на отоплителна инсталация в Ч-ще св.св."Кирил и Методий" кв. Ген. Николаево</t>
  </si>
  <si>
    <t>ЦОП-д.1526</t>
  </si>
  <si>
    <t>Бягаща пътека</t>
  </si>
  <si>
    <t>Сух басейн с топки</t>
  </si>
  <si>
    <t>ФУНКЦИЯ ІІ - Отбрана и сигурност</t>
  </si>
  <si>
    <t>Отбранително мобилизационна подготовка - д.282</t>
  </si>
  <si>
    <t>ЦДГ и ОДЗ - д. 311</t>
  </si>
  <si>
    <t>Програмни продукти(Скиптър-632 лв;Salz-96 лв;БО-3-96лв) ОДЗ"Щастливо детство"гр.Раковски</t>
  </si>
  <si>
    <t>Програмни продукти(Скиптър-632 лв;Salz-96 лв;БО-3-96лв) ОДЗ"Детелина"гр.Раковски</t>
  </si>
  <si>
    <t>Програмни продукти(Скиптър-632 лв;Salz-96 лв;БО-3-96лв) ОДЗ"Радост"с. Стряма</t>
  </si>
  <si>
    <t>Програмни продукти(Скиптър-632 лв;Salz-96 лв;БО-3-96лв) ОДЗ"Първи юни"гр.Раковски</t>
  </si>
  <si>
    <t>Професионални гимназии - д.326</t>
  </si>
  <si>
    <t>Оборудване на комп.зала-13+1 място(компютри,хардуер,монитор,сървър) ОУ"Хр.Смирненски"</t>
  </si>
  <si>
    <t>29 терминала, 2 сървъра-ОУ"Христо Ботев" гр. Раковски</t>
  </si>
  <si>
    <t>Програмни продукти(Скиптър-632 лв;Salz-96 лв;БО-3-96лв)ОУ"Д-р П.Берон" с.Чалъкови</t>
  </si>
  <si>
    <t>Програмни продукти(Скиптър-632 лв;Salz-96 лв;БО-3-96лв)ОУ"Хр.Ботев" с.Шишманци</t>
  </si>
  <si>
    <t>ВСИЧКО ЗА  §51</t>
  </si>
  <si>
    <t xml:space="preserve">ВСИЧКО ЗА  §52 </t>
  </si>
  <si>
    <t>ВСИЧКО ЗА  §53</t>
  </si>
  <si>
    <t xml:space="preserve">ВСИЧКО ЗА  §54 </t>
  </si>
  <si>
    <t>Разпределение по функции</t>
  </si>
  <si>
    <t>Разпределение по параграфи</t>
  </si>
  <si>
    <t xml:space="preserve">ВСИЧКО ЗА §52 </t>
  </si>
  <si>
    <t xml:space="preserve">ВСИЧКО ЗА §51 </t>
  </si>
  <si>
    <t>ВСИЧКО ЗА §52</t>
  </si>
  <si>
    <t xml:space="preserve">ВСИЧКО ЗА §54 </t>
  </si>
  <si>
    <t>ВСИЧКО ЗА §51:</t>
  </si>
  <si>
    <t>ВСИЧКО ЗА §53</t>
  </si>
  <si>
    <t xml:space="preserve">ВСИЧКО ЗА §53 </t>
  </si>
  <si>
    <t xml:space="preserve">Лаптоп </t>
  </si>
  <si>
    <t>Лек автомобил</t>
  </si>
  <si>
    <t xml:space="preserve">ПП Система "Община" </t>
  </si>
  <si>
    <t>Обзавеждане и оборудване - ПГ"Петър Парчевич" гр.Раковски</t>
  </si>
  <si>
    <t>Доставка и монтаж на детски съоръжения в УПИ ХVІ-121,к.21 на детска площадка в с. Шишманци</t>
  </si>
  <si>
    <t>Основен ремонт на улична и общинска пътна мрежа</t>
  </si>
  <si>
    <t>ИВАН АНТОНОВ</t>
  </si>
  <si>
    <t>Кмет на Община Раковски</t>
  </si>
  <si>
    <t>Програмни продукти(Скиптър-632 лв;Salz-96 лв;БО-3-96лв)ОУ"Отец Паисий" с.Стряма</t>
  </si>
  <si>
    <t>Изграждане на отоплителна инсталация в Ч-ще св.св."Кирил и Методий" кв. Ген. Николаево</t>
  </si>
  <si>
    <t>Отчет</t>
  </si>
  <si>
    <t>Сигнално-охранителна техника в Общината</t>
  </si>
  <si>
    <t>Програмен продукт БО-3 - ОУ"Хр.Смирненски"</t>
  </si>
  <si>
    <t>Напоителна система за зелени площи -ОУ"Гео Милев", с. Белозем</t>
  </si>
  <si>
    <t>Програмен продукт БО-3 - ПГ "Петър Парчевич"</t>
  </si>
  <si>
    <t>Защитено жилище - д. 3554</t>
  </si>
  <si>
    <t>Кухненско обзавеждане</t>
  </si>
  <si>
    <t>Осветление на учлици и площади - д. 604</t>
  </si>
  <si>
    <t>Озеленяване - д. 622</t>
  </si>
  <si>
    <t>Моторен храсторез</t>
  </si>
  <si>
    <t>Лаптоп-ОДЗ"Щастливо детство"</t>
  </si>
  <si>
    <t>Климатик-ОДЗ"Първи юни"</t>
  </si>
  <si>
    <t>Принтер 1бр.-ОУ"Отец Паисий" с. Стряма</t>
  </si>
  <si>
    <t>Компютърна система 1бр.- ОУ"Отец Паисий" с.Стряма</t>
  </si>
  <si>
    <t>ВСИЧКО ЗА §51</t>
  </si>
  <si>
    <t>Реконструкция на ул. Добри Чинтулов, гр. Раковски</t>
  </si>
  <si>
    <t>Професионален храсторез "Щил"</t>
  </si>
  <si>
    <t>Направа на парково осветление на речна алея, с. Шишманци</t>
  </si>
  <si>
    <t>Спортни бази, спорт за всички - д. 714</t>
  </si>
  <si>
    <t>Технически проект - съблекални стадион, с. Белозем</t>
  </si>
  <si>
    <t>Косачка "Щил", стадион кв. Ген. Николаево</t>
  </si>
  <si>
    <t>Мокет, обредна зала гр. Раковски</t>
  </si>
  <si>
    <t>Лаптоп - 4 бр. ОДЗ"Детелина"</t>
  </si>
  <si>
    <t>Програмен продукт БО-3 - ОДЗ"Иглика"</t>
  </si>
  <si>
    <t>Направа на беседка - навес на детска площадка, с. Момино село</t>
  </si>
  <si>
    <t>Направа на беседка в Парк между ЦДГ"Синчец" и НЧ"Просвета", с. Белозем</t>
  </si>
  <si>
    <t>Почистване, допълващо озеленяване и възстановяване на зона за отдих "Парк" - с. Момино село(ПУДООС)</t>
  </si>
  <si>
    <t>Рехабилитация на обходен път - кв.Секирово ул. Перник, ул. Завет и ул. Шипка (оценка за съответствие)</t>
  </si>
  <si>
    <t>ФУНКЦИЯ VІІ - Почивно дело</t>
  </si>
  <si>
    <t xml:space="preserve">Основен ремонт на улично осветление - Парк </t>
  </si>
  <si>
    <t>Програмни продукти(Скиптър-632 лв;Salz-96 лв;БО-3-96лв)ОУ"Хр.Ботев" гр.Р-ски</t>
  </si>
  <si>
    <t>Основен ремонт на котелна инсталация и изгр-не на газопровод ПГ"П. Парчевич"</t>
  </si>
  <si>
    <t>Програмни продукти(Скиптър-632 лв;Salz-96 лв;БО-3-96лв) ОДЗ"Синчец"  с. Б-м</t>
  </si>
  <si>
    <t>Програмни продукти(Скиптър-632 лв;Salz-96 лв;БО-3-96лв)ОУ"Гео Милев" с.Б-м</t>
  </si>
  <si>
    <t>Мултифункционално устройство-2бр.x732 лв и 3 бр.х780 лв</t>
  </si>
  <si>
    <t>Разширяване лиценза на ПП "Скиптър"</t>
  </si>
  <si>
    <t>Вертикална планировка с ограда</t>
  </si>
  <si>
    <t>Косачка "Викинг" за стадион П.Парчевич, кв. Секирово</t>
  </si>
  <si>
    <t>Изграждане на улично осветление на "Защитено жилище"(в т.ч. Проект - 150 лв)</t>
  </si>
  <si>
    <t>Система за видеонаблюдение - ОУ"Гео Милев", с. Белозем</t>
  </si>
  <si>
    <t>Довеждаща инфраструктура до Защитено жилище(В т.ч. Техн.проект-1200лв;Оценка за съотв-720 лв)</t>
  </si>
  <si>
    <t>Мултимедиен проектор -  ОУ"Хр.Смирненски"</t>
  </si>
  <si>
    <t>Мултимедиен проектор -  6 бр. ОУ"Хр.Смирненски"</t>
  </si>
  <si>
    <t>Лаптоп НР - 8 бр. - ОУ"Хр.Смирненски"</t>
  </si>
  <si>
    <t>Компютърна система 1бр.- ОУ"Гео Милев" с.Белозем</t>
  </si>
  <si>
    <t>Програмен продукт Омекс - ОУ"Д-р Петър Берон" с. Чалъкови</t>
  </si>
  <si>
    <t>Парково осветление на жилищни блокове - км. Белозем</t>
  </si>
  <si>
    <t>Детска площадка - кв. Парчевич</t>
  </si>
  <si>
    <t>Фитнес на открито място</t>
  </si>
  <si>
    <t>Компютърни системи - 5 брх850 лв за отчет (1 бр.х998 лв)(1бр.х600лв-км.Б-м)</t>
  </si>
  <si>
    <t>Основен ремонт и реконструкция на зрителна зала в  в Ч-ще св.св."Кирил и Методий" кв. Ген. Николаево(становище за противопожарна осигуреност на строеж-39 лв, стр.надзор-1200 лв)</t>
  </si>
  <si>
    <t>Рутер - 1 бр. - ОУ "Хр.Смирненски"</t>
  </si>
  <si>
    <t>Мултимедиен проектор - 2 бр.-  ОУ"Гео Милев" с. Белозем</t>
  </si>
  <si>
    <t>Мултимедии 13 бр. - ОУ"Христо Ботев"-гр. Раковски</t>
  </si>
  <si>
    <t>Изграждане на канализационна мрежа, КПС с тласкател и реконструкция на съществуващата водопроводна мрежа в кв. Парчевич(СМР-501 189 лв;стр.надзор - 9 600 лв;авт.надзор - 600 лв;Проектиране - 1 200 лв)</t>
  </si>
  <si>
    <t>ОТЧЕТ НА КАПИТАЛОВИТЕ РАЗХОДИ НА ОБЩИНА РАКОВСКИ КЪМ 31.12.2014 ГОДИНА</t>
  </si>
  <si>
    <t>Газификация на Ч-ще св.св."Кирил и Методий", кв. Ген. Николаево</t>
  </si>
  <si>
    <t>Климатик-ОДЗ"Щастливо детство"</t>
  </si>
  <si>
    <t>Компютърна система ОДЗ "Детелина"</t>
  </si>
  <si>
    <t>Лаптоп ЦДГ "Радост", с. Стряма</t>
  </si>
  <si>
    <t>Лаптоп ЦДГ "Синчец", с. Белозем</t>
  </si>
  <si>
    <t>Сървърна станция ОУ"Д-р Петър Берон", с. Чалъкови</t>
  </si>
  <si>
    <t>Лаптоп - 11 бр - ОУ"Христо Ботев" гр. Раковски</t>
  </si>
  <si>
    <t>ПРИЛОЖЕНИЕ №5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</si>
</sst>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12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sz val="9"/>
      <color indexed="50"/>
      <name val="Arial Cyr"/>
      <family val="2"/>
    </font>
    <font>
      <sz val="8"/>
      <name val="Arial"/>
      <family val="0"/>
    </font>
    <font>
      <sz val="9"/>
      <name val="Arial"/>
      <family val="0"/>
    </font>
    <font>
      <sz val="10"/>
      <name val="Arial Cyr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4"/>
      <name val="Arial"/>
      <family val="0"/>
    </font>
    <font>
      <b/>
      <sz val="9"/>
      <name val="Arial"/>
      <family val="0"/>
    </font>
    <font>
      <b/>
      <sz val="10"/>
      <name val="Arial Cyr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sz val="10"/>
      <name val="Arial CYR"/>
      <family val="0"/>
    </font>
    <font>
      <b/>
      <u val="single"/>
      <sz val="18"/>
      <name val="Times New Roman"/>
      <family val="1"/>
    </font>
    <font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3" fontId="6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3" fillId="0" borderId="1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58" fillId="0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76200</xdr:rowOff>
    </xdr:from>
    <xdr:to>
      <xdr:col>1</xdr:col>
      <xdr:colOff>2552700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showZeros="0" tabSelected="1" zoomScale="90" zoomScaleNormal="90" zoomScalePageLayoutView="0" workbookViewId="0" topLeftCell="A1">
      <pane xSplit="3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8" sqref="B18"/>
    </sheetView>
  </sheetViews>
  <sheetFormatPr defaultColWidth="9.140625" defaultRowHeight="12.75"/>
  <cols>
    <col min="1" max="1" width="3.8515625" style="1" customWidth="1"/>
    <col min="2" max="2" width="69.28125" style="61" customWidth="1"/>
    <col min="3" max="3" width="5.8515625" style="53" customWidth="1"/>
    <col min="4" max="4" width="8.8515625" style="1" hidden="1" customWidth="1"/>
    <col min="5" max="5" width="9.7109375" style="1" customWidth="1"/>
    <col min="6" max="6" width="10.140625" style="1" customWidth="1"/>
    <col min="7" max="7" width="8.28125" style="1" customWidth="1"/>
    <col min="8" max="8" width="0.2890625" style="1" hidden="1" customWidth="1"/>
    <col min="9" max="9" width="9.421875" style="1" customWidth="1"/>
    <col min="10" max="10" width="8.8515625" style="1" customWidth="1"/>
    <col min="11" max="11" width="9.00390625" style="1" customWidth="1"/>
    <col min="12" max="12" width="9.7109375" style="1" customWidth="1"/>
    <col min="13" max="13" width="9.28125" style="1" customWidth="1"/>
    <col min="14" max="14" width="8.140625" style="1" customWidth="1"/>
    <col min="15" max="15" width="8.28125" style="1" customWidth="1"/>
    <col min="16" max="16384" width="9.140625" style="1" customWidth="1"/>
  </cols>
  <sheetData>
    <row r="1" spans="1:14" ht="23.25" customHeight="1">
      <c r="A1" s="72"/>
      <c r="B1" s="74" t="s">
        <v>22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 thickBot="1">
      <c r="A2" s="73"/>
      <c r="B2" s="76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.75" customHeight="1">
      <c r="A3" s="89" t="s">
        <v>153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8.75" thickBot="1">
      <c r="A4" s="91" t="s">
        <v>145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s="39" customFormat="1" ht="24" customHeight="1">
      <c r="A5" s="78" t="s">
        <v>0</v>
      </c>
      <c r="B5" s="80" t="s">
        <v>1</v>
      </c>
      <c r="C5" s="80" t="s">
        <v>2</v>
      </c>
      <c r="D5" s="81" t="s">
        <v>15</v>
      </c>
      <c r="E5" s="81"/>
      <c r="F5" s="82"/>
      <c r="G5" s="83" t="s">
        <v>16</v>
      </c>
      <c r="H5" s="84"/>
      <c r="I5" s="85"/>
      <c r="J5" s="68" t="s">
        <v>17</v>
      </c>
      <c r="K5" s="70"/>
      <c r="L5" s="70"/>
      <c r="M5" s="70"/>
      <c r="N5" s="70"/>
      <c r="O5" s="71"/>
    </row>
    <row r="6" spans="1:15" s="39" customFormat="1" ht="16.5" customHeight="1">
      <c r="A6" s="79"/>
      <c r="B6" s="81"/>
      <c r="C6" s="81"/>
      <c r="D6" s="81"/>
      <c r="E6" s="81"/>
      <c r="F6" s="82"/>
      <c r="G6" s="86"/>
      <c r="H6" s="87"/>
      <c r="I6" s="88"/>
      <c r="J6" s="68" t="s">
        <v>18</v>
      </c>
      <c r="K6" s="69"/>
      <c r="L6" s="68" t="s">
        <v>19</v>
      </c>
      <c r="M6" s="69"/>
      <c r="N6" s="68" t="s">
        <v>20</v>
      </c>
      <c r="O6" s="69"/>
    </row>
    <row r="7" spans="1:15" ht="4.5" customHeight="1" hidden="1">
      <c r="A7" s="79"/>
      <c r="B7" s="81"/>
      <c r="C7" s="81"/>
      <c r="D7" s="22" t="s">
        <v>13</v>
      </c>
      <c r="E7" s="22" t="s">
        <v>14</v>
      </c>
      <c r="F7" s="22"/>
      <c r="G7" s="22" t="s">
        <v>14</v>
      </c>
      <c r="H7" s="22" t="s">
        <v>13</v>
      </c>
      <c r="I7" s="22"/>
      <c r="J7" s="22" t="s">
        <v>14</v>
      </c>
      <c r="K7" s="22"/>
      <c r="L7" s="22"/>
      <c r="M7" s="22"/>
      <c r="N7" s="22"/>
      <c r="O7" s="5"/>
    </row>
    <row r="8" spans="1:15" ht="12">
      <c r="A8" s="23"/>
      <c r="B8" s="22"/>
      <c r="C8" s="22"/>
      <c r="D8" s="22"/>
      <c r="E8" s="22" t="s">
        <v>21</v>
      </c>
      <c r="F8" s="22" t="s">
        <v>90</v>
      </c>
      <c r="G8" s="22" t="s">
        <v>21</v>
      </c>
      <c r="H8" s="22"/>
      <c r="I8" s="22" t="s">
        <v>90</v>
      </c>
      <c r="J8" s="22" t="s">
        <v>21</v>
      </c>
      <c r="K8" s="22" t="s">
        <v>90</v>
      </c>
      <c r="L8" s="22" t="s">
        <v>21</v>
      </c>
      <c r="M8" s="22" t="s">
        <v>90</v>
      </c>
      <c r="N8" s="22" t="s">
        <v>21</v>
      </c>
      <c r="O8" s="44" t="s">
        <v>90</v>
      </c>
    </row>
    <row r="9" spans="1:15" ht="12">
      <c r="A9" s="2"/>
      <c r="B9" s="24" t="s">
        <v>10</v>
      </c>
      <c r="C9" s="36"/>
      <c r="D9" s="9" t="e">
        <f>#REF!</f>
        <v>#REF!</v>
      </c>
      <c r="E9" s="9">
        <f>E10</f>
        <v>49620</v>
      </c>
      <c r="F9" s="9">
        <f>F10</f>
        <v>45588</v>
      </c>
      <c r="G9" s="9">
        <f>G10</f>
        <v>0</v>
      </c>
      <c r="H9" s="9"/>
      <c r="I9" s="9">
        <f aca="true" t="shared" si="0" ref="I9:O9">I10</f>
        <v>0</v>
      </c>
      <c r="J9" s="9">
        <f t="shared" si="0"/>
        <v>0</v>
      </c>
      <c r="K9" s="9">
        <f t="shared" si="0"/>
        <v>0</v>
      </c>
      <c r="L9" s="9">
        <f t="shared" si="0"/>
        <v>49620</v>
      </c>
      <c r="M9" s="9">
        <f t="shared" si="0"/>
        <v>45588</v>
      </c>
      <c r="N9" s="9">
        <f t="shared" si="0"/>
        <v>0</v>
      </c>
      <c r="O9" s="9">
        <f t="shared" si="0"/>
        <v>0</v>
      </c>
    </row>
    <row r="10" spans="1:15" ht="12">
      <c r="A10" s="2"/>
      <c r="B10" s="24" t="s">
        <v>27</v>
      </c>
      <c r="C10" s="36"/>
      <c r="D10" s="9"/>
      <c r="E10" s="9">
        <f>SUM(E11:E19)</f>
        <v>49620</v>
      </c>
      <c r="F10" s="9">
        <f>SUM(F11:F19)</f>
        <v>45588</v>
      </c>
      <c r="G10" s="9">
        <f>SUM(G11:G18)</f>
        <v>0</v>
      </c>
      <c r="H10" s="9"/>
      <c r="I10" s="9">
        <f aca="true" t="shared" si="1" ref="I10:O10">SUM(I11:I18)</f>
        <v>0</v>
      </c>
      <c r="J10" s="9">
        <f t="shared" si="1"/>
        <v>0</v>
      </c>
      <c r="K10" s="9">
        <f t="shared" si="1"/>
        <v>0</v>
      </c>
      <c r="L10" s="9">
        <f>SUM(L11:L19)</f>
        <v>49620</v>
      </c>
      <c r="M10" s="9">
        <f>SUM(M11:M19)</f>
        <v>45588</v>
      </c>
      <c r="N10" s="9">
        <f t="shared" si="1"/>
        <v>0</v>
      </c>
      <c r="O10" s="9">
        <f t="shared" si="1"/>
        <v>0</v>
      </c>
    </row>
    <row r="11" spans="1:15" s="15" customFormat="1" ht="12.75">
      <c r="A11" s="2">
        <v>1</v>
      </c>
      <c r="B11" s="6" t="s">
        <v>24</v>
      </c>
      <c r="C11" s="45">
        <v>5201</v>
      </c>
      <c r="D11" s="11" t="e">
        <f>#REF!+L11+N11+H11</f>
        <v>#REF!</v>
      </c>
      <c r="E11" s="11">
        <f>G11+N11+J11+L11</f>
        <v>4000</v>
      </c>
      <c r="F11" s="11">
        <f>I11+K11+M11+O11</f>
        <v>1950</v>
      </c>
      <c r="G11" s="19"/>
      <c r="H11" s="19"/>
      <c r="I11" s="19"/>
      <c r="J11" s="19"/>
      <c r="K11" s="19"/>
      <c r="L11" s="18">
        <v>4000</v>
      </c>
      <c r="M11" s="18">
        <v>1950</v>
      </c>
      <c r="N11" s="12"/>
      <c r="O11" s="40"/>
    </row>
    <row r="12" spans="1:15" s="15" customFormat="1" ht="12.75">
      <c r="A12" s="2">
        <v>2</v>
      </c>
      <c r="B12" s="6" t="s">
        <v>25</v>
      </c>
      <c r="C12" s="45">
        <v>5201</v>
      </c>
      <c r="D12" s="11" t="e">
        <f>#REF!+L12+N12+H12</f>
        <v>#REF!</v>
      </c>
      <c r="E12" s="11">
        <f>G12+N12+J12+L12</f>
        <v>1300</v>
      </c>
      <c r="F12" s="11">
        <f aca="true" t="shared" si="2" ref="F12:F19">I12+K12+M12+O12</f>
        <v>0</v>
      </c>
      <c r="G12" s="19"/>
      <c r="H12" s="19"/>
      <c r="I12" s="19"/>
      <c r="J12" s="19"/>
      <c r="K12" s="19"/>
      <c r="L12" s="18">
        <v>1300</v>
      </c>
      <c r="M12" s="18"/>
      <c r="N12" s="12"/>
      <c r="O12" s="40"/>
    </row>
    <row r="13" spans="1:15" s="15" customFormat="1" ht="12.75">
      <c r="A13" s="2">
        <v>3</v>
      </c>
      <c r="B13" s="6" t="s">
        <v>139</v>
      </c>
      <c r="C13" s="45">
        <v>5201</v>
      </c>
      <c r="D13" s="11" t="e">
        <f>#REF!+L13+N13+H13</f>
        <v>#REF!</v>
      </c>
      <c r="E13" s="11">
        <f>G13+N13+J13+L13</f>
        <v>4250</v>
      </c>
      <c r="F13" s="11">
        <v>3570</v>
      </c>
      <c r="G13" s="19"/>
      <c r="H13" s="19"/>
      <c r="I13" s="19"/>
      <c r="J13" s="19"/>
      <c r="K13" s="19"/>
      <c r="L13" s="18">
        <v>4250</v>
      </c>
      <c r="M13" s="18">
        <v>3570</v>
      </c>
      <c r="N13" s="12"/>
      <c r="O13" s="40"/>
    </row>
    <row r="14" spans="1:15" s="15" customFormat="1" ht="12.75">
      <c r="A14" s="2">
        <v>4</v>
      </c>
      <c r="B14" s="6" t="s">
        <v>124</v>
      </c>
      <c r="C14" s="45">
        <v>5201</v>
      </c>
      <c r="D14" s="11"/>
      <c r="E14" s="11">
        <v>3805</v>
      </c>
      <c r="F14" s="11">
        <f>I14+K14+M14+O14</f>
        <v>3804</v>
      </c>
      <c r="G14" s="19"/>
      <c r="H14" s="19"/>
      <c r="I14" s="19"/>
      <c r="J14" s="19"/>
      <c r="K14" s="19"/>
      <c r="L14" s="18">
        <v>3805</v>
      </c>
      <c r="M14" s="18">
        <v>3804</v>
      </c>
      <c r="N14" s="12"/>
      <c r="O14" s="40"/>
    </row>
    <row r="15" spans="1:15" s="15" customFormat="1" ht="12.75">
      <c r="A15" s="2">
        <v>5</v>
      </c>
      <c r="B15" s="93" t="s">
        <v>45</v>
      </c>
      <c r="C15" s="45">
        <v>5202</v>
      </c>
      <c r="D15" s="11"/>
      <c r="E15" s="11">
        <v>4360</v>
      </c>
      <c r="F15" s="11">
        <f>I15+K15+M15+O15</f>
        <v>4360</v>
      </c>
      <c r="G15" s="19"/>
      <c r="H15" s="19"/>
      <c r="I15" s="19"/>
      <c r="J15" s="19"/>
      <c r="K15" s="19"/>
      <c r="L15" s="18">
        <v>4360</v>
      </c>
      <c r="M15" s="18">
        <v>4360</v>
      </c>
      <c r="N15" s="12"/>
      <c r="O15" s="40"/>
    </row>
    <row r="16" spans="1:15" s="15" customFormat="1" ht="12.75">
      <c r="A16" s="2">
        <v>6</v>
      </c>
      <c r="B16" s="6" t="s">
        <v>91</v>
      </c>
      <c r="C16" s="45">
        <v>5203</v>
      </c>
      <c r="D16" s="11"/>
      <c r="E16" s="11">
        <v>1070</v>
      </c>
      <c r="F16" s="11">
        <f t="shared" si="2"/>
        <v>1070</v>
      </c>
      <c r="G16" s="19"/>
      <c r="H16" s="19"/>
      <c r="I16" s="19"/>
      <c r="J16" s="19"/>
      <c r="K16" s="19"/>
      <c r="L16" s="18">
        <v>1070</v>
      </c>
      <c r="M16" s="18">
        <v>1070</v>
      </c>
      <c r="N16" s="12"/>
      <c r="O16" s="40"/>
    </row>
    <row r="17" spans="1:15" s="15" customFormat="1" ht="12.75">
      <c r="A17" s="2">
        <v>7</v>
      </c>
      <c r="B17" s="6" t="s">
        <v>81</v>
      </c>
      <c r="C17" s="45">
        <v>5204</v>
      </c>
      <c r="D17" s="11" t="e">
        <f>#REF!+L17+N17+H17</f>
        <v>#REF!</v>
      </c>
      <c r="E17" s="11">
        <v>21000</v>
      </c>
      <c r="F17" s="11">
        <f t="shared" si="2"/>
        <v>21000</v>
      </c>
      <c r="G17" s="19"/>
      <c r="H17" s="19"/>
      <c r="I17" s="19"/>
      <c r="J17" s="19"/>
      <c r="K17" s="19"/>
      <c r="L17" s="18">
        <v>21000</v>
      </c>
      <c r="M17" s="18">
        <v>21000</v>
      </c>
      <c r="N17" s="12"/>
      <c r="O17" s="40"/>
    </row>
    <row r="18" spans="1:15" s="15" customFormat="1" ht="12.75">
      <c r="A18" s="2">
        <v>8</v>
      </c>
      <c r="B18" s="6" t="s">
        <v>82</v>
      </c>
      <c r="C18" s="45">
        <v>5301</v>
      </c>
      <c r="D18" s="11" t="e">
        <f>#REF!+L18+N18+H18</f>
        <v>#REF!</v>
      </c>
      <c r="E18" s="11">
        <v>9105</v>
      </c>
      <c r="F18" s="11">
        <v>9105</v>
      </c>
      <c r="G18" s="19"/>
      <c r="H18" s="19"/>
      <c r="I18" s="19"/>
      <c r="J18" s="19"/>
      <c r="K18" s="19"/>
      <c r="L18" s="18">
        <v>9105</v>
      </c>
      <c r="M18" s="18">
        <v>9105</v>
      </c>
      <c r="N18" s="12"/>
      <c r="O18" s="40"/>
    </row>
    <row r="19" spans="1:15" s="15" customFormat="1" ht="12.75">
      <c r="A19" s="2">
        <v>9</v>
      </c>
      <c r="B19" s="6" t="s">
        <v>125</v>
      </c>
      <c r="C19" s="45">
        <v>5301</v>
      </c>
      <c r="D19" s="11"/>
      <c r="E19" s="11">
        <v>730</v>
      </c>
      <c r="F19" s="11">
        <f t="shared" si="2"/>
        <v>729</v>
      </c>
      <c r="G19" s="19"/>
      <c r="H19" s="19"/>
      <c r="I19" s="19"/>
      <c r="J19" s="19"/>
      <c r="K19" s="19"/>
      <c r="L19" s="18">
        <v>730</v>
      </c>
      <c r="M19" s="18">
        <v>729</v>
      </c>
      <c r="N19" s="12"/>
      <c r="O19" s="40"/>
    </row>
    <row r="20" spans="1:15" s="15" customFormat="1" ht="12.75">
      <c r="A20" s="2"/>
      <c r="B20" s="57" t="s">
        <v>73</v>
      </c>
      <c r="C20" s="45"/>
      <c r="D20" s="9" t="e">
        <f>SUM(D11:D18,#REF!)</f>
        <v>#REF!</v>
      </c>
      <c r="E20" s="9">
        <f>SUM(E11:E17)</f>
        <v>39785</v>
      </c>
      <c r="F20" s="9">
        <f>SUM(F11:F17)</f>
        <v>35754</v>
      </c>
      <c r="G20" s="9">
        <f>SUM(G11:G17)</f>
        <v>0</v>
      </c>
      <c r="H20" s="9" t="e">
        <f>SUM(H11:H18,#REF!)</f>
        <v>#REF!</v>
      </c>
      <c r="I20" s="9">
        <f aca="true" t="shared" si="3" ref="I20:O20">SUM(I11:I17)</f>
        <v>0</v>
      </c>
      <c r="J20" s="9">
        <f t="shared" si="3"/>
        <v>0</v>
      </c>
      <c r="K20" s="9">
        <f t="shared" si="3"/>
        <v>0</v>
      </c>
      <c r="L20" s="9">
        <f t="shared" si="3"/>
        <v>39785</v>
      </c>
      <c r="M20" s="9">
        <f>SUM(M11:M17)</f>
        <v>35754</v>
      </c>
      <c r="N20" s="9">
        <f t="shared" si="3"/>
        <v>0</v>
      </c>
      <c r="O20" s="9">
        <f t="shared" si="3"/>
        <v>0</v>
      </c>
    </row>
    <row r="21" spans="1:15" s="16" customFormat="1" ht="12">
      <c r="A21" s="2"/>
      <c r="B21" s="57" t="s">
        <v>79</v>
      </c>
      <c r="C21" s="36"/>
      <c r="D21" s="9" t="e">
        <f>#REF!</f>
        <v>#REF!</v>
      </c>
      <c r="E21" s="9">
        <f>E18+E19</f>
        <v>9835</v>
      </c>
      <c r="F21" s="9">
        <f>F18+F19</f>
        <v>9834</v>
      </c>
      <c r="G21" s="9">
        <f>G18+G19</f>
        <v>0</v>
      </c>
      <c r="H21" s="9" t="e">
        <f>#REF!</f>
        <v>#REF!</v>
      </c>
      <c r="I21" s="9">
        <f aca="true" t="shared" si="4" ref="I21:O21">I18+I19</f>
        <v>0</v>
      </c>
      <c r="J21" s="9">
        <f t="shared" si="4"/>
        <v>0</v>
      </c>
      <c r="K21" s="9">
        <f t="shared" si="4"/>
        <v>0</v>
      </c>
      <c r="L21" s="9">
        <f t="shared" si="4"/>
        <v>9835</v>
      </c>
      <c r="M21" s="9">
        <f t="shared" si="4"/>
        <v>9834</v>
      </c>
      <c r="N21" s="9">
        <f t="shared" si="4"/>
        <v>0</v>
      </c>
      <c r="O21" s="9">
        <f t="shared" si="4"/>
        <v>0</v>
      </c>
    </row>
    <row r="22" spans="1:15" s="16" customFormat="1" ht="12">
      <c r="A22" s="2"/>
      <c r="B22" s="57"/>
      <c r="C22" s="3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1"/>
    </row>
    <row r="23" spans="1:15" s="16" customFormat="1" ht="12">
      <c r="A23" s="2"/>
      <c r="B23" s="24" t="s">
        <v>55</v>
      </c>
      <c r="C23" s="36"/>
      <c r="D23" s="9"/>
      <c r="E23" s="9">
        <f>E24</f>
        <v>900</v>
      </c>
      <c r="F23" s="9"/>
      <c r="G23" s="9">
        <f>G24</f>
        <v>0</v>
      </c>
      <c r="H23" s="9"/>
      <c r="I23" s="9"/>
      <c r="J23" s="9">
        <f>J24</f>
        <v>900</v>
      </c>
      <c r="K23" s="9"/>
      <c r="L23" s="9">
        <f>L24</f>
        <v>0</v>
      </c>
      <c r="M23" s="9"/>
      <c r="N23" s="9">
        <f>N24</f>
        <v>0</v>
      </c>
      <c r="O23" s="41"/>
    </row>
    <row r="24" spans="1:15" s="16" customFormat="1" ht="12">
      <c r="A24" s="2"/>
      <c r="B24" s="24" t="s">
        <v>56</v>
      </c>
      <c r="C24" s="44"/>
      <c r="D24" s="12"/>
      <c r="E24" s="12">
        <f>E25</f>
        <v>900</v>
      </c>
      <c r="F24" s="12">
        <f>F25</f>
        <v>0</v>
      </c>
      <c r="G24" s="12">
        <f>G25</f>
        <v>0</v>
      </c>
      <c r="H24" s="12"/>
      <c r="I24" s="12">
        <f>I25</f>
        <v>0</v>
      </c>
      <c r="J24" s="12">
        <f>J25</f>
        <v>900</v>
      </c>
      <c r="K24" s="12">
        <f>K25</f>
        <v>0</v>
      </c>
      <c r="L24" s="12">
        <f>L25</f>
        <v>0</v>
      </c>
      <c r="M24" s="12">
        <f>M25</f>
        <v>0</v>
      </c>
      <c r="N24" s="12">
        <f>N25</f>
        <v>0</v>
      </c>
      <c r="O24" s="12">
        <f>O25</f>
        <v>0</v>
      </c>
    </row>
    <row r="25" spans="1:15" s="16" customFormat="1" ht="12">
      <c r="A25" s="2">
        <v>1</v>
      </c>
      <c r="B25" s="31" t="s">
        <v>80</v>
      </c>
      <c r="C25" s="36">
        <v>5201</v>
      </c>
      <c r="D25" s="9"/>
      <c r="E25" s="11">
        <f>G25+N25+J25+L25</f>
        <v>900</v>
      </c>
      <c r="F25" s="11">
        <f>I25+K25+M25+O25</f>
        <v>0</v>
      </c>
      <c r="G25" s="9"/>
      <c r="H25" s="9"/>
      <c r="I25" s="9"/>
      <c r="J25" s="18">
        <v>900</v>
      </c>
      <c r="K25" s="18"/>
      <c r="L25" s="18"/>
      <c r="M25" s="18"/>
      <c r="N25" s="18"/>
      <c r="O25" s="41"/>
    </row>
    <row r="26" spans="1:15" s="16" customFormat="1" ht="12">
      <c r="A26" s="2"/>
      <c r="B26" s="57" t="s">
        <v>73</v>
      </c>
      <c r="C26" s="36"/>
      <c r="D26" s="9"/>
      <c r="E26" s="9">
        <f>E25</f>
        <v>900</v>
      </c>
      <c r="F26" s="9">
        <f>F25</f>
        <v>0</v>
      </c>
      <c r="G26" s="9">
        <f>G25</f>
        <v>0</v>
      </c>
      <c r="H26" s="9"/>
      <c r="I26" s="9">
        <f aca="true" t="shared" si="5" ref="I26:O26">I25</f>
        <v>0</v>
      </c>
      <c r="J26" s="9">
        <f t="shared" si="5"/>
        <v>900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9">
        <f t="shared" si="5"/>
        <v>0</v>
      </c>
    </row>
    <row r="27" spans="1:15" s="16" customFormat="1" ht="12">
      <c r="A27" s="2"/>
      <c r="B27" s="57"/>
      <c r="C27" s="3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1"/>
    </row>
    <row r="28" spans="1:15" ht="12">
      <c r="A28" s="2"/>
      <c r="B28" s="24" t="s">
        <v>5</v>
      </c>
      <c r="C28" s="36"/>
      <c r="D28" s="9" t="e">
        <f>+D46+D47</f>
        <v>#REF!</v>
      </c>
      <c r="E28" s="9">
        <f>+E46+E29+E73</f>
        <v>166239</v>
      </c>
      <c r="F28" s="9">
        <f>+F46+F29+F73</f>
        <v>141204</v>
      </c>
      <c r="G28" s="9">
        <f>+G46+G29+G73</f>
        <v>0</v>
      </c>
      <c r="H28" s="9" t="e">
        <f>H46+H47</f>
        <v>#REF!</v>
      </c>
      <c r="I28" s="9">
        <f aca="true" t="shared" si="6" ref="I28:O28">+I46+I29+I73</f>
        <v>0</v>
      </c>
      <c r="J28" s="9">
        <f t="shared" si="6"/>
        <v>127739</v>
      </c>
      <c r="K28" s="9">
        <f t="shared" si="6"/>
        <v>102807</v>
      </c>
      <c r="L28" s="9">
        <f t="shared" si="6"/>
        <v>38500</v>
      </c>
      <c r="M28" s="9">
        <f t="shared" si="6"/>
        <v>38397</v>
      </c>
      <c r="N28" s="9">
        <f t="shared" si="6"/>
        <v>0</v>
      </c>
      <c r="O28" s="9">
        <f t="shared" si="6"/>
        <v>0</v>
      </c>
    </row>
    <row r="29" spans="1:15" ht="12">
      <c r="A29" s="2"/>
      <c r="B29" s="24" t="s">
        <v>57</v>
      </c>
      <c r="C29" s="36"/>
      <c r="D29" s="9"/>
      <c r="E29" s="9">
        <f>E30+E37+E32+E35+E38+E40+E42+E33+E36+E31+E34+E39+E41</f>
        <v>12420</v>
      </c>
      <c r="F29" s="9">
        <f>F30+F37+F32+F35+F38+F40+F42+F33+F36+F31+F34+F39+F41</f>
        <v>12317</v>
      </c>
      <c r="G29" s="9">
        <f>G30+G37+G32+G35+G38+G40+G42+G33+G36</f>
        <v>0</v>
      </c>
      <c r="H29" s="9"/>
      <c r="I29" s="9">
        <f>I30+I37+I32+I35+I38+I40+I42+I33+I36</f>
        <v>0</v>
      </c>
      <c r="J29" s="9">
        <f>J30+J37+J32+J35+J38+J40+J42+J33+J36</f>
        <v>0</v>
      </c>
      <c r="K29" s="9">
        <f>K30+K37+K32+K35+K38+K40+K42+K33+K36</f>
        <v>0</v>
      </c>
      <c r="L29" s="9">
        <f>L30+L37+L32+L35+L38+L40+L42+L33+L36+L31+L34+L39+L41</f>
        <v>12420</v>
      </c>
      <c r="M29" s="9">
        <f>M30+M37+M32+M35+M38+M40+M42+M33+M36+M31+M34+M39+M41</f>
        <v>12317</v>
      </c>
      <c r="N29" s="9">
        <f>N32+N35+N38+N40+N42</f>
        <v>0</v>
      </c>
      <c r="O29" s="9">
        <f>O32+O35+O38+O40+O42</f>
        <v>0</v>
      </c>
    </row>
    <row r="30" spans="1:15" ht="12">
      <c r="A30" s="2">
        <v>1</v>
      </c>
      <c r="B30" s="31" t="s">
        <v>100</v>
      </c>
      <c r="C30" s="36">
        <v>5201</v>
      </c>
      <c r="D30" s="9"/>
      <c r="E30" s="18">
        <v>899</v>
      </c>
      <c r="F30" s="18">
        <f aca="true" t="shared" si="7" ref="F30:F42">I30+K30+M30+O30</f>
        <v>899</v>
      </c>
      <c r="G30" s="18"/>
      <c r="H30" s="18"/>
      <c r="I30" s="18"/>
      <c r="J30" s="18"/>
      <c r="K30" s="18"/>
      <c r="L30" s="18">
        <v>899</v>
      </c>
      <c r="M30" s="18">
        <v>899</v>
      </c>
      <c r="N30" s="9"/>
      <c r="O30" s="9"/>
    </row>
    <row r="31" spans="1:15" ht="12">
      <c r="A31" s="2">
        <v>2</v>
      </c>
      <c r="B31" s="33" t="s">
        <v>147</v>
      </c>
      <c r="C31" s="36">
        <v>5203</v>
      </c>
      <c r="D31" s="9"/>
      <c r="E31" s="18">
        <v>930</v>
      </c>
      <c r="F31" s="18">
        <v>930</v>
      </c>
      <c r="G31" s="18"/>
      <c r="H31" s="18"/>
      <c r="I31" s="18"/>
      <c r="J31" s="18"/>
      <c r="K31" s="18"/>
      <c r="L31" s="18">
        <v>930</v>
      </c>
      <c r="M31" s="18">
        <v>930</v>
      </c>
      <c r="N31" s="9"/>
      <c r="O31" s="9"/>
    </row>
    <row r="32" spans="1:15" s="35" customFormat="1" ht="24">
      <c r="A32" s="34">
        <v>3</v>
      </c>
      <c r="B32" s="33" t="s">
        <v>58</v>
      </c>
      <c r="C32" s="46">
        <v>5301</v>
      </c>
      <c r="D32" s="18"/>
      <c r="E32" s="18">
        <v>721</v>
      </c>
      <c r="F32" s="18">
        <f t="shared" si="7"/>
        <v>721</v>
      </c>
      <c r="G32" s="18"/>
      <c r="H32" s="18"/>
      <c r="I32" s="18"/>
      <c r="J32" s="18"/>
      <c r="K32" s="18"/>
      <c r="L32" s="18">
        <v>721</v>
      </c>
      <c r="M32" s="18">
        <v>721</v>
      </c>
      <c r="N32" s="18"/>
      <c r="O32" s="32"/>
    </row>
    <row r="33" spans="1:15" s="35" customFormat="1" ht="12">
      <c r="A33" s="34">
        <v>4</v>
      </c>
      <c r="B33" s="33" t="s">
        <v>112</v>
      </c>
      <c r="C33" s="46">
        <v>5201</v>
      </c>
      <c r="D33" s="18"/>
      <c r="E33" s="11">
        <v>2914</v>
      </c>
      <c r="F33" s="11">
        <v>2914</v>
      </c>
      <c r="G33" s="18"/>
      <c r="H33" s="18"/>
      <c r="I33" s="18"/>
      <c r="J33" s="18"/>
      <c r="K33" s="18"/>
      <c r="L33" s="18">
        <v>2914</v>
      </c>
      <c r="M33" s="18">
        <v>2914</v>
      </c>
      <c r="N33" s="18"/>
      <c r="O33" s="32"/>
    </row>
    <row r="34" spans="1:15" s="35" customFormat="1" ht="12">
      <c r="A34" s="34">
        <v>5</v>
      </c>
      <c r="B34" s="33" t="s">
        <v>148</v>
      </c>
      <c r="C34" s="46">
        <v>5201</v>
      </c>
      <c r="D34" s="18"/>
      <c r="E34" s="11">
        <v>862</v>
      </c>
      <c r="F34" s="11">
        <v>862</v>
      </c>
      <c r="G34" s="18"/>
      <c r="H34" s="18"/>
      <c r="I34" s="18"/>
      <c r="J34" s="18"/>
      <c r="K34" s="18"/>
      <c r="L34" s="18">
        <v>862</v>
      </c>
      <c r="M34" s="18">
        <v>862</v>
      </c>
      <c r="N34" s="18"/>
      <c r="O34" s="32"/>
    </row>
    <row r="35" spans="1:15" s="35" customFormat="1" ht="24">
      <c r="A35" s="34">
        <v>6</v>
      </c>
      <c r="B35" s="31" t="s">
        <v>59</v>
      </c>
      <c r="C35" s="46">
        <v>5301</v>
      </c>
      <c r="D35" s="18"/>
      <c r="E35" s="11">
        <v>721</v>
      </c>
      <c r="F35" s="11">
        <f t="shared" si="7"/>
        <v>721</v>
      </c>
      <c r="G35" s="18"/>
      <c r="H35" s="18"/>
      <c r="I35" s="18"/>
      <c r="J35" s="18"/>
      <c r="K35" s="18"/>
      <c r="L35" s="18">
        <v>721</v>
      </c>
      <c r="M35" s="18">
        <v>721</v>
      </c>
      <c r="N35" s="18"/>
      <c r="O35" s="32"/>
    </row>
    <row r="36" spans="1:15" s="35" customFormat="1" ht="12">
      <c r="A36" s="34">
        <v>7</v>
      </c>
      <c r="B36" s="31" t="s">
        <v>113</v>
      </c>
      <c r="C36" s="46">
        <v>5301</v>
      </c>
      <c r="D36" s="18"/>
      <c r="E36" s="11">
        <v>96</v>
      </c>
      <c r="F36" s="11">
        <v>96</v>
      </c>
      <c r="G36" s="18"/>
      <c r="H36" s="18"/>
      <c r="I36" s="18"/>
      <c r="J36" s="18"/>
      <c r="K36" s="18"/>
      <c r="L36" s="18">
        <v>96</v>
      </c>
      <c r="M36" s="18">
        <v>96</v>
      </c>
      <c r="N36" s="18"/>
      <c r="O36" s="32"/>
    </row>
    <row r="37" spans="1:15" s="35" customFormat="1" ht="12">
      <c r="A37" s="34">
        <v>8</v>
      </c>
      <c r="B37" s="31" t="s">
        <v>101</v>
      </c>
      <c r="C37" s="46">
        <v>5203</v>
      </c>
      <c r="D37" s="18"/>
      <c r="E37" s="11">
        <v>1284</v>
      </c>
      <c r="F37" s="11">
        <v>1284</v>
      </c>
      <c r="G37" s="18"/>
      <c r="H37" s="18"/>
      <c r="I37" s="18"/>
      <c r="J37" s="18"/>
      <c r="K37" s="18"/>
      <c r="L37" s="18">
        <v>1284</v>
      </c>
      <c r="M37" s="18">
        <v>1284</v>
      </c>
      <c r="N37" s="18"/>
      <c r="O37" s="32"/>
    </row>
    <row r="38" spans="1:15" s="35" customFormat="1" ht="24">
      <c r="A38" s="34">
        <v>9</v>
      </c>
      <c r="B38" s="31" t="s">
        <v>61</v>
      </c>
      <c r="C38" s="46">
        <v>5301</v>
      </c>
      <c r="D38" s="18"/>
      <c r="E38" s="11">
        <f>G38+N38+J38+L38</f>
        <v>824</v>
      </c>
      <c r="F38" s="11">
        <f t="shared" si="7"/>
        <v>721</v>
      </c>
      <c r="G38" s="18"/>
      <c r="H38" s="18"/>
      <c r="I38" s="18"/>
      <c r="J38" s="18"/>
      <c r="K38" s="18"/>
      <c r="L38" s="18">
        <v>824</v>
      </c>
      <c r="M38" s="18">
        <v>721</v>
      </c>
      <c r="N38" s="18"/>
      <c r="O38" s="32"/>
    </row>
    <row r="39" spans="1:15" s="35" customFormat="1" ht="12">
      <c r="A39" s="34">
        <v>10</v>
      </c>
      <c r="B39" s="31" t="s">
        <v>149</v>
      </c>
      <c r="C39" s="46">
        <v>5201</v>
      </c>
      <c r="D39" s="18"/>
      <c r="E39" s="11">
        <v>999</v>
      </c>
      <c r="F39" s="11">
        <v>999</v>
      </c>
      <c r="G39" s="18"/>
      <c r="H39" s="18"/>
      <c r="I39" s="18"/>
      <c r="J39" s="18"/>
      <c r="K39" s="18"/>
      <c r="L39" s="18">
        <v>999</v>
      </c>
      <c r="M39" s="18">
        <v>999</v>
      </c>
      <c r="N39" s="18"/>
      <c r="O39" s="32"/>
    </row>
    <row r="40" spans="1:15" s="35" customFormat="1" ht="14.25" customHeight="1">
      <c r="A40" s="34">
        <v>11</v>
      </c>
      <c r="B40" s="31" t="s">
        <v>60</v>
      </c>
      <c r="C40" s="46">
        <v>5301</v>
      </c>
      <c r="D40" s="18"/>
      <c r="E40" s="11">
        <v>721</v>
      </c>
      <c r="F40" s="11">
        <f t="shared" si="7"/>
        <v>721</v>
      </c>
      <c r="G40" s="18"/>
      <c r="H40" s="18"/>
      <c r="I40" s="18"/>
      <c r="J40" s="18"/>
      <c r="K40" s="18"/>
      <c r="L40" s="18">
        <v>721</v>
      </c>
      <c r="M40" s="18">
        <v>721</v>
      </c>
      <c r="N40" s="18"/>
      <c r="O40" s="32"/>
    </row>
    <row r="41" spans="1:15" s="35" customFormat="1" ht="14.25" customHeight="1">
      <c r="A41" s="34">
        <v>12</v>
      </c>
      <c r="B41" s="31" t="s">
        <v>150</v>
      </c>
      <c r="C41" s="46">
        <v>5201</v>
      </c>
      <c r="D41" s="18"/>
      <c r="E41" s="11">
        <v>728</v>
      </c>
      <c r="F41" s="11">
        <v>728</v>
      </c>
      <c r="G41" s="18"/>
      <c r="H41" s="18"/>
      <c r="I41" s="18"/>
      <c r="J41" s="18"/>
      <c r="K41" s="18"/>
      <c r="L41" s="18">
        <v>728</v>
      </c>
      <c r="M41" s="18">
        <v>728</v>
      </c>
      <c r="N41" s="18"/>
      <c r="O41" s="32"/>
    </row>
    <row r="42" spans="1:15" s="35" customFormat="1" ht="12">
      <c r="A42" s="34">
        <v>13</v>
      </c>
      <c r="B42" s="31" t="s">
        <v>122</v>
      </c>
      <c r="C42" s="46">
        <v>5301</v>
      </c>
      <c r="D42" s="18"/>
      <c r="E42" s="18">
        <v>721</v>
      </c>
      <c r="F42" s="11">
        <f t="shared" si="7"/>
        <v>721</v>
      </c>
      <c r="G42" s="18"/>
      <c r="H42" s="18"/>
      <c r="I42" s="18"/>
      <c r="J42" s="18"/>
      <c r="K42" s="18"/>
      <c r="L42" s="18">
        <v>721</v>
      </c>
      <c r="M42" s="18">
        <v>721</v>
      </c>
      <c r="N42" s="18"/>
      <c r="O42" s="32"/>
    </row>
    <row r="43" spans="1:15" s="35" customFormat="1" ht="12">
      <c r="A43" s="64"/>
      <c r="B43" s="65" t="s">
        <v>75</v>
      </c>
      <c r="C43" s="46"/>
      <c r="D43" s="18"/>
      <c r="E43" s="12">
        <f>E30+E37+E33+E31+E34+E39+E41</f>
        <v>8616</v>
      </c>
      <c r="F43" s="12">
        <f>F30+F37+F33+F31+F34+F39+F41</f>
        <v>8616</v>
      </c>
      <c r="G43" s="12">
        <f>G30+G37+G33</f>
        <v>0</v>
      </c>
      <c r="H43" s="18"/>
      <c r="I43" s="12">
        <f>I30+I37+I33</f>
        <v>0</v>
      </c>
      <c r="J43" s="12">
        <f>J30+J37+J33</f>
        <v>0</v>
      </c>
      <c r="K43" s="12">
        <f>K30+K37+K33</f>
        <v>0</v>
      </c>
      <c r="L43" s="12">
        <f>L30+L37+L33+L31+L34+L39+L41</f>
        <v>8616</v>
      </c>
      <c r="M43" s="12">
        <f>M30+M37+M33+M31+M34+M39+M41</f>
        <v>8616</v>
      </c>
      <c r="N43" s="12">
        <f>N30+N37+N33</f>
        <v>0</v>
      </c>
      <c r="O43" s="12">
        <f>O30+O37+O33</f>
        <v>0</v>
      </c>
    </row>
    <row r="44" spans="1:15" s="35" customFormat="1" ht="12">
      <c r="A44" s="34"/>
      <c r="B44" s="57" t="s">
        <v>78</v>
      </c>
      <c r="C44" s="46"/>
      <c r="D44" s="18"/>
      <c r="E44" s="12">
        <f>SUM(E32+E35+E38+E40+E42+E36)</f>
        <v>3804</v>
      </c>
      <c r="F44" s="12">
        <f>SUM(F32+F35+F38+F40+F42+F36)</f>
        <v>3701</v>
      </c>
      <c r="G44" s="12">
        <f>SUM(G32+G35+G38+G40+G42+G36)</f>
        <v>0</v>
      </c>
      <c r="H44" s="12"/>
      <c r="I44" s="12">
        <f aca="true" t="shared" si="8" ref="I44:O44">SUM(I32+I35+I38+I40+I42+I36)</f>
        <v>0</v>
      </c>
      <c r="J44" s="12">
        <f t="shared" si="8"/>
        <v>0</v>
      </c>
      <c r="K44" s="12">
        <f t="shared" si="8"/>
        <v>0</v>
      </c>
      <c r="L44" s="12">
        <f t="shared" si="8"/>
        <v>3804</v>
      </c>
      <c r="M44" s="12">
        <f t="shared" si="8"/>
        <v>3701</v>
      </c>
      <c r="N44" s="12">
        <f t="shared" si="8"/>
        <v>0</v>
      </c>
      <c r="O44" s="12">
        <f t="shared" si="8"/>
        <v>0</v>
      </c>
    </row>
    <row r="45" spans="1:15" s="35" customFormat="1" ht="12">
      <c r="A45" s="34"/>
      <c r="B45" s="31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2"/>
    </row>
    <row r="46" spans="1:15" s="14" customFormat="1" ht="12">
      <c r="A46" s="2"/>
      <c r="B46" s="24" t="s">
        <v>46</v>
      </c>
      <c r="C46" s="4"/>
      <c r="D46" s="9" t="e">
        <f>SUM(#REF!)</f>
        <v>#REF!</v>
      </c>
      <c r="E46" s="9">
        <f>SUM(E47:E69)</f>
        <v>102814</v>
      </c>
      <c r="F46" s="9">
        <f>SUM(F47:F69)</f>
        <v>102711</v>
      </c>
      <c r="G46" s="9">
        <f>SUM(G47:G69)</f>
        <v>0</v>
      </c>
      <c r="H46" s="9" t="e">
        <f>SUM(#REF!)</f>
        <v>#REF!</v>
      </c>
      <c r="I46" s="9">
        <f aca="true" t="shared" si="9" ref="I46:O46">SUM(I47:I69)</f>
        <v>0</v>
      </c>
      <c r="J46" s="9">
        <f>SUM(J47:J69)</f>
        <v>102814</v>
      </c>
      <c r="K46" s="9">
        <f>SUM(K47:K69)</f>
        <v>102711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</row>
    <row r="47" spans="1:15" s="14" customFormat="1" ht="12.75">
      <c r="A47" s="2">
        <v>1</v>
      </c>
      <c r="B47" s="31" t="s">
        <v>152</v>
      </c>
      <c r="C47" s="45">
        <v>5201</v>
      </c>
      <c r="D47" s="9" t="e">
        <f>SUM(D48:D64)</f>
        <v>#REF!</v>
      </c>
      <c r="E47" s="11">
        <v>7067</v>
      </c>
      <c r="F47" s="11">
        <v>7066</v>
      </c>
      <c r="G47" s="18"/>
      <c r="H47" s="18"/>
      <c r="I47" s="18"/>
      <c r="J47" s="18">
        <v>7067</v>
      </c>
      <c r="K47" s="18">
        <v>7066</v>
      </c>
      <c r="L47" s="18"/>
      <c r="M47" s="18"/>
      <c r="N47" s="18">
        <f>SUM(N48:N64)</f>
        <v>0</v>
      </c>
      <c r="O47" s="8"/>
    </row>
    <row r="48" spans="1:15" s="14" customFormat="1" ht="12.75">
      <c r="A48" s="2">
        <v>3</v>
      </c>
      <c r="B48" s="6" t="s">
        <v>64</v>
      </c>
      <c r="C48" s="45">
        <v>5201</v>
      </c>
      <c r="D48" s="11"/>
      <c r="E48" s="11">
        <v>20886</v>
      </c>
      <c r="F48" s="11">
        <v>20886</v>
      </c>
      <c r="G48" s="9"/>
      <c r="H48" s="19"/>
      <c r="I48" s="19"/>
      <c r="J48" s="19">
        <v>20886</v>
      </c>
      <c r="K48" s="19">
        <v>20886</v>
      </c>
      <c r="L48" s="9"/>
      <c r="M48" s="9"/>
      <c r="N48" s="9"/>
      <c r="O48" s="8"/>
    </row>
    <row r="49" spans="1:15" s="14" customFormat="1" ht="12.75">
      <c r="A49" s="2">
        <v>4</v>
      </c>
      <c r="B49" s="6" t="s">
        <v>143</v>
      </c>
      <c r="C49" s="45">
        <v>5201</v>
      </c>
      <c r="D49" s="11"/>
      <c r="E49" s="11">
        <v>14028</v>
      </c>
      <c r="F49" s="11">
        <v>14029</v>
      </c>
      <c r="G49" s="9"/>
      <c r="H49" s="19"/>
      <c r="I49" s="19"/>
      <c r="J49" s="19">
        <v>14028</v>
      </c>
      <c r="K49" s="19">
        <v>14029</v>
      </c>
      <c r="L49" s="9"/>
      <c r="M49" s="9"/>
      <c r="N49" s="9"/>
      <c r="O49" s="8"/>
    </row>
    <row r="50" spans="1:15" s="14" customFormat="1" ht="12.75">
      <c r="A50" s="2">
        <v>4</v>
      </c>
      <c r="B50" s="31" t="s">
        <v>120</v>
      </c>
      <c r="C50" s="45">
        <v>5301</v>
      </c>
      <c r="D50" s="11"/>
      <c r="E50" s="11">
        <v>721</v>
      </c>
      <c r="F50" s="11">
        <f aca="true" t="shared" si="10" ref="F50:F69">I50+K50+M50+O50</f>
        <v>721</v>
      </c>
      <c r="G50" s="9"/>
      <c r="H50" s="19"/>
      <c r="I50" s="19"/>
      <c r="J50" s="19">
        <v>721</v>
      </c>
      <c r="K50" s="19">
        <v>721</v>
      </c>
      <c r="L50" s="9"/>
      <c r="M50" s="9"/>
      <c r="N50" s="9"/>
      <c r="O50" s="8"/>
    </row>
    <row r="51" spans="1:15" s="14" customFormat="1" ht="23.25" customHeight="1">
      <c r="A51" s="2">
        <v>5</v>
      </c>
      <c r="B51" s="6" t="s">
        <v>63</v>
      </c>
      <c r="C51" s="45">
        <v>5201</v>
      </c>
      <c r="D51" s="11"/>
      <c r="E51" s="11">
        <f aca="true" t="shared" si="11" ref="E51:E56">G51+N51+J51+L51</f>
        <v>7378</v>
      </c>
      <c r="F51" s="11">
        <f>I51+K51+M51+O51</f>
        <v>7378</v>
      </c>
      <c r="G51" s="9"/>
      <c r="H51" s="19"/>
      <c r="I51" s="19"/>
      <c r="J51" s="19">
        <v>7378</v>
      </c>
      <c r="K51" s="19">
        <v>7378</v>
      </c>
      <c r="L51" s="9"/>
      <c r="M51" s="9"/>
      <c r="N51" s="9"/>
      <c r="O51" s="8"/>
    </row>
    <row r="52" spans="1:15" s="14" customFormat="1" ht="12.75">
      <c r="A52" s="2">
        <v>6</v>
      </c>
      <c r="B52" s="6" t="s">
        <v>132</v>
      </c>
      <c r="C52" s="45">
        <v>5201</v>
      </c>
      <c r="D52" s="11"/>
      <c r="E52" s="11">
        <f t="shared" si="11"/>
        <v>4162</v>
      </c>
      <c r="F52" s="11">
        <v>4162</v>
      </c>
      <c r="G52" s="9"/>
      <c r="H52" s="19"/>
      <c r="I52" s="19"/>
      <c r="J52" s="19">
        <v>4162</v>
      </c>
      <c r="K52" s="19">
        <v>4162</v>
      </c>
      <c r="L52" s="9"/>
      <c r="M52" s="9"/>
      <c r="N52" s="9"/>
      <c r="O52" s="8"/>
    </row>
    <row r="53" spans="1:15" s="14" customFormat="1" ht="12.75">
      <c r="A53" s="2">
        <v>7</v>
      </c>
      <c r="B53" s="6" t="s">
        <v>131</v>
      </c>
      <c r="C53" s="45">
        <v>5201</v>
      </c>
      <c r="D53" s="11"/>
      <c r="E53" s="11">
        <f t="shared" si="11"/>
        <v>3332</v>
      </c>
      <c r="F53" s="11">
        <f t="shared" si="10"/>
        <v>3332</v>
      </c>
      <c r="G53" s="9"/>
      <c r="H53" s="19"/>
      <c r="I53" s="19"/>
      <c r="J53" s="19">
        <v>3332</v>
      </c>
      <c r="K53" s="19">
        <v>3332</v>
      </c>
      <c r="L53" s="9"/>
      <c r="M53" s="9"/>
      <c r="N53" s="9"/>
      <c r="O53" s="8"/>
    </row>
    <row r="54" spans="1:15" s="14" customFormat="1" ht="12.75">
      <c r="A54" s="2">
        <v>8</v>
      </c>
      <c r="B54" s="6" t="s">
        <v>133</v>
      </c>
      <c r="C54" s="45">
        <v>5201</v>
      </c>
      <c r="D54" s="11"/>
      <c r="E54" s="11">
        <f t="shared" si="11"/>
        <v>7472</v>
      </c>
      <c r="F54" s="11">
        <f t="shared" si="10"/>
        <v>7472</v>
      </c>
      <c r="G54" s="9"/>
      <c r="H54" s="19"/>
      <c r="I54" s="19"/>
      <c r="J54" s="19">
        <v>7472</v>
      </c>
      <c r="K54" s="19">
        <v>7472</v>
      </c>
      <c r="L54" s="9"/>
      <c r="M54" s="9"/>
      <c r="N54" s="9"/>
      <c r="O54" s="8"/>
    </row>
    <row r="55" spans="1:15" s="14" customFormat="1" ht="12.75">
      <c r="A55" s="2">
        <v>9</v>
      </c>
      <c r="B55" s="6" t="s">
        <v>141</v>
      </c>
      <c r="C55" s="45">
        <v>5201</v>
      </c>
      <c r="D55" s="11"/>
      <c r="E55" s="11">
        <f t="shared" si="11"/>
        <v>934</v>
      </c>
      <c r="F55" s="11">
        <v>934</v>
      </c>
      <c r="G55" s="9"/>
      <c r="H55" s="19"/>
      <c r="I55" s="19"/>
      <c r="J55" s="19">
        <v>934</v>
      </c>
      <c r="K55" s="19">
        <v>934</v>
      </c>
      <c r="L55" s="9"/>
      <c r="M55" s="9"/>
      <c r="N55" s="9"/>
      <c r="O55" s="8"/>
    </row>
    <row r="56" spans="1:15" s="14" customFormat="1" ht="12.75">
      <c r="A56" s="2">
        <v>11</v>
      </c>
      <c r="B56" s="31" t="s">
        <v>92</v>
      </c>
      <c r="C56" s="45">
        <v>5301</v>
      </c>
      <c r="D56" s="11"/>
      <c r="E56" s="11">
        <f t="shared" si="11"/>
        <v>96</v>
      </c>
      <c r="F56" s="11">
        <f t="shared" si="10"/>
        <v>96</v>
      </c>
      <c r="G56" s="9"/>
      <c r="H56" s="19"/>
      <c r="I56" s="19"/>
      <c r="J56" s="19">
        <v>96</v>
      </c>
      <c r="K56" s="19">
        <v>96</v>
      </c>
      <c r="L56" s="9"/>
      <c r="M56" s="9"/>
      <c r="N56" s="9"/>
      <c r="O56" s="8"/>
    </row>
    <row r="57" spans="1:15" s="14" customFormat="1" ht="12.75">
      <c r="A57" s="2">
        <v>12</v>
      </c>
      <c r="B57" s="6" t="s">
        <v>48</v>
      </c>
      <c r="C57" s="45">
        <v>5201</v>
      </c>
      <c r="D57" s="11" t="e">
        <f>#REF!+L57+N57+H57</f>
        <v>#REF!</v>
      </c>
      <c r="E57" s="11">
        <v>1560</v>
      </c>
      <c r="F57" s="11">
        <f t="shared" si="10"/>
        <v>1560</v>
      </c>
      <c r="G57" s="9"/>
      <c r="H57" s="19"/>
      <c r="I57" s="19"/>
      <c r="J57" s="19">
        <v>1560</v>
      </c>
      <c r="K57" s="19">
        <v>1560</v>
      </c>
      <c r="L57" s="9"/>
      <c r="M57" s="9"/>
      <c r="N57" s="9"/>
      <c r="O57" s="8"/>
    </row>
    <row r="58" spans="1:15" s="14" customFormat="1" ht="12.75">
      <c r="A58" s="2">
        <v>13</v>
      </c>
      <c r="B58" s="6" t="s">
        <v>142</v>
      </c>
      <c r="C58" s="45">
        <v>5201</v>
      </c>
      <c r="D58" s="11"/>
      <c r="E58" s="11">
        <v>1920</v>
      </c>
      <c r="F58" s="11">
        <v>1920</v>
      </c>
      <c r="G58" s="9"/>
      <c r="H58" s="19"/>
      <c r="I58" s="19"/>
      <c r="J58" s="19">
        <v>1920</v>
      </c>
      <c r="K58" s="19">
        <v>1920</v>
      </c>
      <c r="L58" s="9"/>
      <c r="M58" s="9"/>
      <c r="N58" s="9"/>
      <c r="O58" s="8"/>
    </row>
    <row r="59" spans="1:15" s="14" customFormat="1" ht="12.75">
      <c r="A59" s="2">
        <v>14</v>
      </c>
      <c r="B59" s="6" t="s">
        <v>134</v>
      </c>
      <c r="C59" s="45">
        <v>5201</v>
      </c>
      <c r="D59" s="11"/>
      <c r="E59" s="11">
        <v>797</v>
      </c>
      <c r="F59" s="11">
        <f t="shared" si="10"/>
        <v>797</v>
      </c>
      <c r="G59" s="9"/>
      <c r="H59" s="19"/>
      <c r="I59" s="19"/>
      <c r="J59" s="19">
        <v>797</v>
      </c>
      <c r="K59" s="19">
        <v>797</v>
      </c>
      <c r="L59" s="9"/>
      <c r="M59" s="9"/>
      <c r="N59" s="9"/>
      <c r="O59" s="8"/>
    </row>
    <row r="60" spans="1:15" s="14" customFormat="1" ht="12.75">
      <c r="A60" s="2">
        <v>15</v>
      </c>
      <c r="B60" s="6" t="s">
        <v>93</v>
      </c>
      <c r="C60" s="45">
        <v>5203</v>
      </c>
      <c r="D60" s="11"/>
      <c r="E60" s="11">
        <v>23520</v>
      </c>
      <c r="F60" s="11">
        <f t="shared" si="10"/>
        <v>23520</v>
      </c>
      <c r="G60" s="9"/>
      <c r="H60" s="19"/>
      <c r="I60" s="19"/>
      <c r="J60" s="19">
        <v>23520</v>
      </c>
      <c r="K60" s="19">
        <v>23520</v>
      </c>
      <c r="L60" s="9"/>
      <c r="M60" s="9"/>
      <c r="N60" s="9"/>
      <c r="O60" s="8"/>
    </row>
    <row r="61" spans="1:15" s="14" customFormat="1" ht="12.75">
      <c r="A61" s="2">
        <v>16</v>
      </c>
      <c r="B61" s="6" t="s">
        <v>129</v>
      </c>
      <c r="C61" s="45">
        <v>5203</v>
      </c>
      <c r="D61" s="11"/>
      <c r="E61" s="11">
        <v>2998</v>
      </c>
      <c r="F61" s="11">
        <f>I61+K61+M61+O61</f>
        <v>2998</v>
      </c>
      <c r="G61" s="9"/>
      <c r="H61" s="19"/>
      <c r="I61" s="19"/>
      <c r="J61" s="19">
        <v>2998</v>
      </c>
      <c r="K61" s="19">
        <v>2998</v>
      </c>
      <c r="L61" s="9"/>
      <c r="M61" s="9"/>
      <c r="N61" s="9"/>
      <c r="O61" s="8"/>
    </row>
    <row r="62" spans="1:15" s="14" customFormat="1" ht="15" customHeight="1">
      <c r="A62" s="2">
        <v>17</v>
      </c>
      <c r="B62" s="31" t="s">
        <v>123</v>
      </c>
      <c r="C62" s="45">
        <v>5301</v>
      </c>
      <c r="D62" s="11"/>
      <c r="E62" s="11">
        <v>721</v>
      </c>
      <c r="F62" s="11">
        <f t="shared" si="10"/>
        <v>721</v>
      </c>
      <c r="G62" s="9"/>
      <c r="H62" s="19"/>
      <c r="I62" s="19"/>
      <c r="J62" s="19">
        <v>721</v>
      </c>
      <c r="K62" s="19">
        <v>721</v>
      </c>
      <c r="L62" s="9"/>
      <c r="M62" s="9"/>
      <c r="N62" s="9"/>
      <c r="O62" s="8"/>
    </row>
    <row r="63" spans="1:15" s="14" customFormat="1" ht="15" customHeight="1">
      <c r="A63" s="2">
        <v>18</v>
      </c>
      <c r="B63" s="31" t="s">
        <v>102</v>
      </c>
      <c r="C63" s="45">
        <v>5201</v>
      </c>
      <c r="D63" s="11"/>
      <c r="E63" s="11">
        <v>720</v>
      </c>
      <c r="F63" s="11">
        <f t="shared" si="10"/>
        <v>720</v>
      </c>
      <c r="G63" s="9"/>
      <c r="H63" s="19"/>
      <c r="I63" s="19"/>
      <c r="J63" s="19">
        <v>720</v>
      </c>
      <c r="K63" s="19">
        <v>720</v>
      </c>
      <c r="L63" s="9"/>
      <c r="M63" s="9"/>
      <c r="N63" s="9"/>
      <c r="O63" s="8"/>
    </row>
    <row r="64" spans="1:15" s="14" customFormat="1" ht="15" customHeight="1">
      <c r="A64" s="2">
        <v>19</v>
      </c>
      <c r="B64" s="31" t="s">
        <v>103</v>
      </c>
      <c r="C64" s="45">
        <v>5201</v>
      </c>
      <c r="D64" s="11"/>
      <c r="E64" s="11">
        <v>600</v>
      </c>
      <c r="F64" s="11">
        <f t="shared" si="10"/>
        <v>600</v>
      </c>
      <c r="G64" s="9"/>
      <c r="H64" s="19"/>
      <c r="I64" s="19"/>
      <c r="J64" s="19">
        <v>600</v>
      </c>
      <c r="K64" s="19">
        <v>600</v>
      </c>
      <c r="L64" s="9"/>
      <c r="M64" s="9"/>
      <c r="N64" s="9"/>
      <c r="O64" s="8"/>
    </row>
    <row r="65" spans="1:15" s="14" customFormat="1" ht="24.75" customHeight="1">
      <c r="A65" s="2">
        <v>21</v>
      </c>
      <c r="B65" s="31" t="s">
        <v>88</v>
      </c>
      <c r="C65" s="45">
        <v>5301</v>
      </c>
      <c r="D65" s="11"/>
      <c r="E65" s="11">
        <v>721</v>
      </c>
      <c r="F65" s="11">
        <f t="shared" si="10"/>
        <v>721</v>
      </c>
      <c r="G65" s="9"/>
      <c r="H65" s="19"/>
      <c r="I65" s="19"/>
      <c r="J65" s="19">
        <v>721</v>
      </c>
      <c r="K65" s="19">
        <v>721</v>
      </c>
      <c r="L65" s="9"/>
      <c r="M65" s="9"/>
      <c r="N65" s="9"/>
      <c r="O65" s="8"/>
    </row>
    <row r="66" spans="1:15" s="14" customFormat="1" ht="12.75">
      <c r="A66" s="2"/>
      <c r="B66" s="6" t="s">
        <v>151</v>
      </c>
      <c r="C66" s="45">
        <v>5201</v>
      </c>
      <c r="D66" s="9"/>
      <c r="E66" s="11">
        <v>756</v>
      </c>
      <c r="F66" s="11">
        <v>756</v>
      </c>
      <c r="G66" s="9"/>
      <c r="H66" s="9"/>
      <c r="I66" s="9"/>
      <c r="J66" s="18">
        <v>756</v>
      </c>
      <c r="K66" s="18">
        <v>756</v>
      </c>
      <c r="L66" s="18"/>
      <c r="M66" s="18"/>
      <c r="N66" s="18"/>
      <c r="O66" s="8"/>
    </row>
    <row r="67" spans="1:15" s="14" customFormat="1" ht="24">
      <c r="A67" s="2">
        <v>23</v>
      </c>
      <c r="B67" s="31" t="s">
        <v>65</v>
      </c>
      <c r="C67" s="45">
        <v>5301</v>
      </c>
      <c r="D67" s="9"/>
      <c r="E67" s="11">
        <v>721</v>
      </c>
      <c r="F67" s="11">
        <f t="shared" si="10"/>
        <v>721</v>
      </c>
      <c r="G67" s="9"/>
      <c r="H67" s="9"/>
      <c r="I67" s="9"/>
      <c r="J67" s="18">
        <v>721</v>
      </c>
      <c r="K67" s="18">
        <v>721</v>
      </c>
      <c r="L67" s="18"/>
      <c r="M67" s="18"/>
      <c r="N67" s="18"/>
      <c r="O67" s="8"/>
    </row>
    <row r="68" spans="1:15" s="14" customFormat="1" ht="12.75">
      <c r="A68" s="2">
        <v>24</v>
      </c>
      <c r="B68" s="31" t="s">
        <v>135</v>
      </c>
      <c r="C68" s="45">
        <v>5301</v>
      </c>
      <c r="D68" s="9"/>
      <c r="E68" s="11">
        <v>880</v>
      </c>
      <c r="F68" s="11">
        <f t="shared" si="10"/>
        <v>880</v>
      </c>
      <c r="G68" s="9"/>
      <c r="H68" s="9"/>
      <c r="I68" s="9"/>
      <c r="J68" s="18">
        <v>880</v>
      </c>
      <c r="K68" s="18">
        <v>880</v>
      </c>
      <c r="L68" s="18"/>
      <c r="M68" s="18"/>
      <c r="N68" s="18"/>
      <c r="O68" s="8"/>
    </row>
    <row r="69" spans="1:15" s="14" customFormat="1" ht="24">
      <c r="A69" s="2">
        <v>25</v>
      </c>
      <c r="B69" s="31" t="s">
        <v>66</v>
      </c>
      <c r="C69" s="45">
        <v>5301</v>
      </c>
      <c r="D69" s="9"/>
      <c r="E69" s="11">
        <f>G69+N69+J69+L69</f>
        <v>824</v>
      </c>
      <c r="F69" s="11">
        <f t="shared" si="10"/>
        <v>721</v>
      </c>
      <c r="G69" s="9"/>
      <c r="H69" s="9"/>
      <c r="I69" s="9"/>
      <c r="J69" s="18">
        <v>824</v>
      </c>
      <c r="K69" s="18">
        <v>721</v>
      </c>
      <c r="L69" s="18"/>
      <c r="M69" s="18"/>
      <c r="N69" s="18"/>
      <c r="O69" s="8"/>
    </row>
    <row r="70" spans="1:15" s="16" customFormat="1" ht="12">
      <c r="A70" s="2"/>
      <c r="B70" s="57" t="s">
        <v>75</v>
      </c>
      <c r="C70" s="36"/>
      <c r="D70" s="9" t="e">
        <f>SUM(D48:D64,#REF!)</f>
        <v>#REF!</v>
      </c>
      <c r="E70" s="9">
        <f>E47+E48+E51+E52+E57+E54+E60+E63+E64+E61+E53+E55+E58+E59+E49+E66</f>
        <v>98130</v>
      </c>
      <c r="F70" s="9">
        <f>F47+F48+F51+F52+F57+F54+F60+F63+F64+F61+F53+F55+F58+F59+F49+F66</f>
        <v>98130</v>
      </c>
      <c r="G70" s="9">
        <f>G47+G48+G51+G52+G57+G54+G60+G63+G64+G61+G53+G55+G58+G59+G49+G66</f>
        <v>0</v>
      </c>
      <c r="H70" s="9" t="e">
        <f>SUM(H48:H64,#REF!)</f>
        <v>#REF!</v>
      </c>
      <c r="I70" s="9">
        <f aca="true" t="shared" si="12" ref="I70:O70">I47+I48+I51+I52+I57+I54+I60+I63+I64+I61+I53+I55+I58+I59+I49+I66</f>
        <v>0</v>
      </c>
      <c r="J70" s="9">
        <f t="shared" si="12"/>
        <v>98130</v>
      </c>
      <c r="K70" s="9">
        <f t="shared" si="12"/>
        <v>98130</v>
      </c>
      <c r="L70" s="9">
        <f t="shared" si="12"/>
        <v>0</v>
      </c>
      <c r="M70" s="9">
        <f t="shared" si="12"/>
        <v>0</v>
      </c>
      <c r="N70" s="9">
        <f t="shared" si="12"/>
        <v>0</v>
      </c>
      <c r="O70" s="9">
        <f t="shared" si="12"/>
        <v>0</v>
      </c>
    </row>
    <row r="71" spans="1:15" s="16" customFormat="1" ht="12">
      <c r="A71" s="2"/>
      <c r="B71" s="57" t="s">
        <v>78</v>
      </c>
      <c r="C71" s="36"/>
      <c r="D71" s="9"/>
      <c r="E71" s="9">
        <f>E50+E62+E65+E67+E69+E56+E68</f>
        <v>4684</v>
      </c>
      <c r="F71" s="9">
        <f>F50+F62+F65+F67+F69+F56+F68</f>
        <v>4581</v>
      </c>
      <c r="G71" s="9">
        <f>G50+G62+G65+G67+G69+G56</f>
        <v>0</v>
      </c>
      <c r="H71" s="9"/>
      <c r="I71" s="9">
        <f>I50+I62+I65+I67+I69+I56</f>
        <v>0</v>
      </c>
      <c r="J71" s="9">
        <f>J50+J62+J65+J67+J69+J56+J68</f>
        <v>4684</v>
      </c>
      <c r="K71" s="9">
        <f>K50+K62+K65+K67+K69+K56+K68</f>
        <v>4581</v>
      </c>
      <c r="L71" s="9">
        <f>L50+L62+L65+L67+L69</f>
        <v>0</v>
      </c>
      <c r="M71" s="9">
        <f>M50+M62+M65+M67+M69</f>
        <v>0</v>
      </c>
      <c r="N71" s="9">
        <f>N50+N62+N65+N67+N69</f>
        <v>0</v>
      </c>
      <c r="O71" s="9">
        <f>O50+O62+O65+O67+O69</f>
        <v>0</v>
      </c>
    </row>
    <row r="72" spans="1:15" s="16" customFormat="1" ht="12">
      <c r="A72" s="2"/>
      <c r="B72" s="57"/>
      <c r="C72" s="3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s="16" customFormat="1" ht="12">
      <c r="A73" s="2"/>
      <c r="B73" s="24" t="s">
        <v>62</v>
      </c>
      <c r="C73" s="36"/>
      <c r="D73" s="37"/>
      <c r="E73" s="38">
        <f>E75+E76+E77+E74</f>
        <v>51005</v>
      </c>
      <c r="F73" s="38">
        <f>F75+F76+F77+F74</f>
        <v>26176</v>
      </c>
      <c r="G73" s="38">
        <f>G75+G76+G77+G74</f>
        <v>0</v>
      </c>
      <c r="H73" s="38"/>
      <c r="I73" s="38">
        <f aca="true" t="shared" si="13" ref="I73:O73">I75+I76+I77+I74</f>
        <v>0</v>
      </c>
      <c r="J73" s="38">
        <f t="shared" si="13"/>
        <v>24925</v>
      </c>
      <c r="K73" s="38">
        <f t="shared" si="13"/>
        <v>96</v>
      </c>
      <c r="L73" s="38">
        <f t="shared" si="13"/>
        <v>26080</v>
      </c>
      <c r="M73" s="38">
        <f t="shared" si="13"/>
        <v>26080</v>
      </c>
      <c r="N73" s="38">
        <f t="shared" si="13"/>
        <v>0</v>
      </c>
      <c r="O73" s="38">
        <f t="shared" si="13"/>
        <v>0</v>
      </c>
    </row>
    <row r="74" spans="1:15" s="16" customFormat="1" ht="12.75" customHeight="1">
      <c r="A74" s="2">
        <v>1</v>
      </c>
      <c r="B74" s="31" t="s">
        <v>121</v>
      </c>
      <c r="C74" s="36" t="s">
        <v>49</v>
      </c>
      <c r="D74" s="37"/>
      <c r="E74" s="11">
        <f>G74+N74+J74+L74</f>
        <v>26080</v>
      </c>
      <c r="F74" s="11">
        <f>I74+K74+M74+O74</f>
        <v>26080</v>
      </c>
      <c r="G74" s="38"/>
      <c r="H74" s="38"/>
      <c r="I74" s="38"/>
      <c r="J74" s="38"/>
      <c r="K74" s="38"/>
      <c r="L74" s="66">
        <v>26080</v>
      </c>
      <c r="M74" s="66">
        <v>26080</v>
      </c>
      <c r="N74" s="38"/>
      <c r="O74" s="38"/>
    </row>
    <row r="75" spans="1:15" s="16" customFormat="1" ht="12.75">
      <c r="A75" s="2">
        <v>2</v>
      </c>
      <c r="B75" s="6" t="s">
        <v>47</v>
      </c>
      <c r="C75" s="45">
        <v>5201</v>
      </c>
      <c r="D75" s="9"/>
      <c r="E75" s="11">
        <f>G75+N75+J75+L75</f>
        <v>18000</v>
      </c>
      <c r="F75" s="11">
        <f>I75+K75+M75+O75</f>
        <v>0</v>
      </c>
      <c r="G75" s="9"/>
      <c r="H75" s="9"/>
      <c r="I75" s="9"/>
      <c r="J75" s="11">
        <v>18000</v>
      </c>
      <c r="K75" s="11"/>
      <c r="L75" s="9"/>
      <c r="M75" s="9"/>
      <c r="N75" s="9"/>
      <c r="O75" s="41"/>
    </row>
    <row r="76" spans="1:15" s="16" customFormat="1" ht="12.75">
      <c r="A76" s="2">
        <v>3</v>
      </c>
      <c r="B76" s="6" t="s">
        <v>83</v>
      </c>
      <c r="C76" s="45">
        <v>5203</v>
      </c>
      <c r="D76" s="9"/>
      <c r="E76" s="11">
        <f>G76+N76+J76+L76</f>
        <v>6829</v>
      </c>
      <c r="F76" s="11">
        <f>I76+K76+M76+O76</f>
        <v>0</v>
      </c>
      <c r="G76" s="9"/>
      <c r="H76" s="9"/>
      <c r="I76" s="9"/>
      <c r="J76" s="11">
        <v>6829</v>
      </c>
      <c r="K76" s="11"/>
      <c r="L76" s="9"/>
      <c r="M76" s="9"/>
      <c r="N76" s="9"/>
      <c r="O76" s="41"/>
    </row>
    <row r="77" spans="1:15" s="16" customFormat="1" ht="12.75">
      <c r="A77" s="2">
        <v>4</v>
      </c>
      <c r="B77" s="31" t="s">
        <v>94</v>
      </c>
      <c r="C77" s="45">
        <v>5301</v>
      </c>
      <c r="D77" s="9"/>
      <c r="E77" s="11">
        <f>G77+N77+J77+L77</f>
        <v>96</v>
      </c>
      <c r="F77" s="11">
        <f>I77+K77+M77+O77</f>
        <v>96</v>
      </c>
      <c r="G77" s="9"/>
      <c r="H77" s="9"/>
      <c r="I77" s="9"/>
      <c r="J77" s="11">
        <v>96</v>
      </c>
      <c r="K77" s="11">
        <v>96</v>
      </c>
      <c r="L77" s="9"/>
      <c r="M77" s="9"/>
      <c r="N77" s="9"/>
      <c r="O77" s="41"/>
    </row>
    <row r="78" spans="1:15" s="16" customFormat="1" ht="12.75">
      <c r="A78" s="2"/>
      <c r="B78" s="57" t="s">
        <v>104</v>
      </c>
      <c r="C78" s="45"/>
      <c r="D78" s="9"/>
      <c r="E78" s="12">
        <f>E74</f>
        <v>26080</v>
      </c>
      <c r="F78" s="12">
        <f>F74</f>
        <v>26080</v>
      </c>
      <c r="G78" s="12">
        <f>G74</f>
        <v>0</v>
      </c>
      <c r="H78" s="12"/>
      <c r="I78" s="12">
        <f aca="true" t="shared" si="14" ref="I78:O78">I74</f>
        <v>0</v>
      </c>
      <c r="J78" s="12">
        <f t="shared" si="14"/>
        <v>0</v>
      </c>
      <c r="K78" s="12">
        <f t="shared" si="14"/>
        <v>0</v>
      </c>
      <c r="L78" s="12">
        <f t="shared" si="14"/>
        <v>26080</v>
      </c>
      <c r="M78" s="12">
        <f t="shared" si="14"/>
        <v>26080</v>
      </c>
      <c r="N78" s="12">
        <f t="shared" si="14"/>
        <v>0</v>
      </c>
      <c r="O78" s="12">
        <f t="shared" si="14"/>
        <v>0</v>
      </c>
    </row>
    <row r="79" spans="1:15" s="16" customFormat="1" ht="12.75">
      <c r="A79" s="2"/>
      <c r="B79" s="57" t="s">
        <v>73</v>
      </c>
      <c r="C79" s="45"/>
      <c r="D79" s="9"/>
      <c r="E79" s="12">
        <f>E75+E76</f>
        <v>24829</v>
      </c>
      <c r="F79" s="12">
        <f>F75+F76</f>
        <v>0</v>
      </c>
      <c r="G79" s="12">
        <f>G75+G76</f>
        <v>0</v>
      </c>
      <c r="H79" s="12"/>
      <c r="I79" s="12">
        <f aca="true" t="shared" si="15" ref="I79:O79">I75+I76</f>
        <v>0</v>
      </c>
      <c r="J79" s="12">
        <f t="shared" si="15"/>
        <v>24829</v>
      </c>
      <c r="K79" s="12">
        <f t="shared" si="15"/>
        <v>0</v>
      </c>
      <c r="L79" s="12">
        <f t="shared" si="15"/>
        <v>0</v>
      </c>
      <c r="M79" s="12">
        <f t="shared" si="15"/>
        <v>0</v>
      </c>
      <c r="N79" s="12">
        <f t="shared" si="15"/>
        <v>0</v>
      </c>
      <c r="O79" s="12">
        <f t="shared" si="15"/>
        <v>0</v>
      </c>
    </row>
    <row r="80" spans="1:15" s="16" customFormat="1" ht="12.75">
      <c r="A80" s="2"/>
      <c r="B80" s="57" t="s">
        <v>78</v>
      </c>
      <c r="C80" s="45"/>
      <c r="D80" s="9"/>
      <c r="E80" s="12">
        <f>E77</f>
        <v>96</v>
      </c>
      <c r="F80" s="12">
        <f>F77</f>
        <v>96</v>
      </c>
      <c r="G80" s="12">
        <f>G77</f>
        <v>0</v>
      </c>
      <c r="H80" s="12"/>
      <c r="I80" s="12">
        <f aca="true" t="shared" si="16" ref="I80:O80">I77</f>
        <v>0</v>
      </c>
      <c r="J80" s="12">
        <f t="shared" si="16"/>
        <v>96</v>
      </c>
      <c r="K80" s="12">
        <f t="shared" si="16"/>
        <v>96</v>
      </c>
      <c r="L80" s="12">
        <f t="shared" si="16"/>
        <v>0</v>
      </c>
      <c r="M80" s="12">
        <f t="shared" si="16"/>
        <v>0</v>
      </c>
      <c r="N80" s="12">
        <f t="shared" si="16"/>
        <v>0</v>
      </c>
      <c r="O80" s="12">
        <f t="shared" si="16"/>
        <v>0</v>
      </c>
    </row>
    <row r="81" spans="1:15" s="16" customFormat="1" ht="12.75">
      <c r="A81" s="2"/>
      <c r="B81" s="6"/>
      <c r="C81" s="45"/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41"/>
    </row>
    <row r="82" spans="1:15" ht="12">
      <c r="A82" s="2"/>
      <c r="B82" s="24" t="s">
        <v>11</v>
      </c>
      <c r="C82" s="36"/>
      <c r="D82" s="9" t="e">
        <f>D83</f>
        <v>#REF!</v>
      </c>
      <c r="E82" s="9">
        <f>E83+E87+E91</f>
        <v>33195</v>
      </c>
      <c r="F82" s="9">
        <f>F83+F87+F91</f>
        <v>29238</v>
      </c>
      <c r="G82" s="9">
        <f>G83+G87+G91</f>
        <v>0</v>
      </c>
      <c r="H82" s="9">
        <f>H83</f>
        <v>0</v>
      </c>
      <c r="I82" s="9">
        <f>I83+I87+I91</f>
        <v>0</v>
      </c>
      <c r="J82" s="9">
        <f>J83+J87+J91</f>
        <v>5500</v>
      </c>
      <c r="K82" s="9">
        <f>K83+K87+K91</f>
        <v>1549</v>
      </c>
      <c r="L82" s="9">
        <f>L83+L87</f>
        <v>18160</v>
      </c>
      <c r="M82" s="9">
        <f>M83+M87+M91</f>
        <v>27689</v>
      </c>
      <c r="N82" s="9">
        <f>N83+N87+N91</f>
        <v>0</v>
      </c>
      <c r="O82" s="9">
        <f>O83+O87+O91</f>
        <v>0</v>
      </c>
    </row>
    <row r="83" spans="1:15" ht="12">
      <c r="A83" s="2"/>
      <c r="B83" s="24" t="s">
        <v>26</v>
      </c>
      <c r="C83" s="36"/>
      <c r="D83" s="9" t="e">
        <f aca="true" t="shared" si="17" ref="D83:O83">SUM(D84:D84)</f>
        <v>#REF!</v>
      </c>
      <c r="E83" s="9">
        <f t="shared" si="17"/>
        <v>18160</v>
      </c>
      <c r="F83" s="9">
        <f>SUM(F84:F84)</f>
        <v>18157</v>
      </c>
      <c r="G83" s="9">
        <f t="shared" si="17"/>
        <v>0</v>
      </c>
      <c r="H83" s="9">
        <f t="shared" si="17"/>
        <v>0</v>
      </c>
      <c r="I83" s="9">
        <f t="shared" si="17"/>
        <v>0</v>
      </c>
      <c r="J83" s="9">
        <f t="shared" si="17"/>
        <v>0</v>
      </c>
      <c r="K83" s="9">
        <f t="shared" si="17"/>
        <v>0</v>
      </c>
      <c r="L83" s="9">
        <f t="shared" si="17"/>
        <v>18160</v>
      </c>
      <c r="M83" s="9">
        <f t="shared" si="17"/>
        <v>18157</v>
      </c>
      <c r="N83" s="9">
        <f t="shared" si="17"/>
        <v>0</v>
      </c>
      <c r="O83" s="9">
        <f t="shared" si="17"/>
        <v>0</v>
      </c>
    </row>
    <row r="84" spans="1:15" ht="24">
      <c r="A84" s="2">
        <v>1</v>
      </c>
      <c r="B84" s="6" t="s">
        <v>28</v>
      </c>
      <c r="C84" s="36">
        <v>5100</v>
      </c>
      <c r="D84" s="11" t="e">
        <f>#REF!+L84+N84+H84</f>
        <v>#REF!</v>
      </c>
      <c r="E84" s="11">
        <v>18160</v>
      </c>
      <c r="F84" s="11">
        <f>I84+K84+M84+O84</f>
        <v>18157</v>
      </c>
      <c r="G84" s="19"/>
      <c r="H84" s="19"/>
      <c r="I84" s="19"/>
      <c r="J84" s="19"/>
      <c r="K84" s="19"/>
      <c r="L84" s="18">
        <v>18160</v>
      </c>
      <c r="M84" s="18">
        <v>18157</v>
      </c>
      <c r="N84" s="9"/>
      <c r="O84" s="5"/>
    </row>
    <row r="85" spans="1:15" s="14" customFormat="1" ht="12">
      <c r="A85" s="2"/>
      <c r="B85" s="57" t="s">
        <v>77</v>
      </c>
      <c r="C85" s="24"/>
      <c r="D85" s="9" t="e">
        <f>D84+#REF!</f>
        <v>#REF!</v>
      </c>
      <c r="E85" s="9">
        <f>E84</f>
        <v>18160</v>
      </c>
      <c r="F85" s="9">
        <f>F84</f>
        <v>18157</v>
      </c>
      <c r="G85" s="9">
        <f>G84</f>
        <v>0</v>
      </c>
      <c r="H85" s="9" t="e">
        <f>H84+#REF!</f>
        <v>#REF!</v>
      </c>
      <c r="I85" s="9">
        <f aca="true" t="shared" si="18" ref="I85:O85">I84</f>
        <v>0</v>
      </c>
      <c r="J85" s="9">
        <f t="shared" si="18"/>
        <v>0</v>
      </c>
      <c r="K85" s="9">
        <f t="shared" si="18"/>
        <v>0</v>
      </c>
      <c r="L85" s="9">
        <f t="shared" si="18"/>
        <v>18160</v>
      </c>
      <c r="M85" s="9">
        <f t="shared" si="18"/>
        <v>18157</v>
      </c>
      <c r="N85" s="9">
        <f t="shared" si="18"/>
        <v>0</v>
      </c>
      <c r="O85" s="9">
        <f t="shared" si="18"/>
        <v>0</v>
      </c>
    </row>
    <row r="86" spans="1:15" s="14" customFormat="1" ht="12">
      <c r="A86" s="2"/>
      <c r="B86" s="57"/>
      <c r="C86" s="2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8"/>
    </row>
    <row r="87" spans="1:15" s="14" customFormat="1" ht="12">
      <c r="A87" s="2"/>
      <c r="B87" s="24" t="s">
        <v>52</v>
      </c>
      <c r="C87" s="24"/>
      <c r="D87" s="9"/>
      <c r="E87" s="9">
        <f>E88+E89</f>
        <v>5500</v>
      </c>
      <c r="F87" s="9">
        <f>F88+F89</f>
        <v>1549</v>
      </c>
      <c r="G87" s="9">
        <f>G88+G89</f>
        <v>0</v>
      </c>
      <c r="H87" s="9"/>
      <c r="I87" s="9">
        <f aca="true" t="shared" si="19" ref="I87:O87">I88+I89</f>
        <v>0</v>
      </c>
      <c r="J87" s="9">
        <f t="shared" si="19"/>
        <v>5500</v>
      </c>
      <c r="K87" s="9">
        <f t="shared" si="19"/>
        <v>1549</v>
      </c>
      <c r="L87" s="9">
        <f t="shared" si="19"/>
        <v>0</v>
      </c>
      <c r="M87" s="9">
        <f t="shared" si="19"/>
        <v>0</v>
      </c>
      <c r="N87" s="9">
        <f t="shared" si="19"/>
        <v>0</v>
      </c>
      <c r="O87" s="9">
        <f t="shared" si="19"/>
        <v>0</v>
      </c>
    </row>
    <row r="88" spans="1:15" s="14" customFormat="1" ht="12">
      <c r="A88" s="2">
        <v>1</v>
      </c>
      <c r="B88" s="31" t="s">
        <v>53</v>
      </c>
      <c r="C88" s="47">
        <v>5205</v>
      </c>
      <c r="D88" s="18"/>
      <c r="E88" s="11">
        <f>G88+N88+J88+L88</f>
        <v>2000</v>
      </c>
      <c r="F88" s="11">
        <f>I88+K88+M88+O88</f>
        <v>1549</v>
      </c>
      <c r="G88" s="18"/>
      <c r="H88" s="18"/>
      <c r="I88" s="18"/>
      <c r="J88" s="18">
        <v>2000</v>
      </c>
      <c r="K88" s="18">
        <v>1549</v>
      </c>
      <c r="L88" s="18"/>
      <c r="M88" s="18"/>
      <c r="N88" s="18"/>
      <c r="O88" s="8"/>
    </row>
    <row r="89" spans="1:15" s="14" customFormat="1" ht="12">
      <c r="A89" s="2">
        <v>2</v>
      </c>
      <c r="B89" s="31" t="s">
        <v>54</v>
      </c>
      <c r="C89" s="47">
        <v>5205</v>
      </c>
      <c r="D89" s="18"/>
      <c r="E89" s="11">
        <f>G89+N89+J89+L89</f>
        <v>3500</v>
      </c>
      <c r="F89" s="11">
        <f>I89+K89+M89+O89</f>
        <v>0</v>
      </c>
      <c r="G89" s="18"/>
      <c r="H89" s="18"/>
      <c r="I89" s="18"/>
      <c r="J89" s="18">
        <v>3500</v>
      </c>
      <c r="K89" s="18"/>
      <c r="L89" s="18"/>
      <c r="M89" s="18"/>
      <c r="N89" s="18"/>
      <c r="O89" s="8"/>
    </row>
    <row r="90" spans="1:15" s="14" customFormat="1" ht="12">
      <c r="A90" s="2"/>
      <c r="B90" s="57" t="s">
        <v>73</v>
      </c>
      <c r="C90" s="47"/>
      <c r="D90" s="18"/>
      <c r="E90" s="12">
        <f>E88+E89</f>
        <v>5500</v>
      </c>
      <c r="F90" s="12">
        <f>F88+F89</f>
        <v>1549</v>
      </c>
      <c r="G90" s="12">
        <f>G88+G89</f>
        <v>0</v>
      </c>
      <c r="H90" s="12"/>
      <c r="I90" s="12">
        <f aca="true" t="shared" si="20" ref="I90:O90">I88+I89</f>
        <v>0</v>
      </c>
      <c r="J90" s="12">
        <f t="shared" si="20"/>
        <v>5500</v>
      </c>
      <c r="K90" s="12">
        <f t="shared" si="20"/>
        <v>1549</v>
      </c>
      <c r="L90" s="12">
        <f t="shared" si="20"/>
        <v>0</v>
      </c>
      <c r="M90" s="12">
        <f t="shared" si="20"/>
        <v>0</v>
      </c>
      <c r="N90" s="12">
        <f t="shared" si="20"/>
        <v>0</v>
      </c>
      <c r="O90" s="12">
        <f t="shared" si="20"/>
        <v>0</v>
      </c>
    </row>
    <row r="91" spans="1:15" s="14" customFormat="1" ht="12">
      <c r="A91" s="2"/>
      <c r="B91" s="24" t="s">
        <v>95</v>
      </c>
      <c r="C91" s="47"/>
      <c r="D91" s="18"/>
      <c r="E91" s="12">
        <f>E92+E93</f>
        <v>9535</v>
      </c>
      <c r="F91" s="12">
        <f>F92+F93</f>
        <v>9532</v>
      </c>
      <c r="G91" s="12">
        <f>G92</f>
        <v>0</v>
      </c>
      <c r="H91" s="12"/>
      <c r="I91" s="12">
        <f aca="true" t="shared" si="21" ref="I91:O91">I92</f>
        <v>0</v>
      </c>
      <c r="J91" s="12">
        <f t="shared" si="21"/>
        <v>0</v>
      </c>
      <c r="K91" s="12">
        <f t="shared" si="21"/>
        <v>0</v>
      </c>
      <c r="L91" s="12">
        <f>L92+L93</f>
        <v>9535</v>
      </c>
      <c r="M91" s="12">
        <f>M92+M93</f>
        <v>9532</v>
      </c>
      <c r="N91" s="12">
        <f t="shared" si="21"/>
        <v>0</v>
      </c>
      <c r="O91" s="12">
        <f t="shared" si="21"/>
        <v>0</v>
      </c>
    </row>
    <row r="92" spans="1:15" s="35" customFormat="1" ht="12">
      <c r="A92" s="34">
        <v>1</v>
      </c>
      <c r="B92" s="33" t="s">
        <v>96</v>
      </c>
      <c r="C92" s="47">
        <v>5205</v>
      </c>
      <c r="D92" s="18"/>
      <c r="E92" s="18">
        <v>1400</v>
      </c>
      <c r="F92" s="18">
        <f>I92+K92+M92+O92</f>
        <v>1400</v>
      </c>
      <c r="G92" s="18"/>
      <c r="H92" s="18"/>
      <c r="I92" s="18"/>
      <c r="J92" s="18"/>
      <c r="K92" s="18"/>
      <c r="L92" s="18">
        <v>1400</v>
      </c>
      <c r="M92" s="18">
        <v>1400</v>
      </c>
      <c r="N92" s="18"/>
      <c r="O92" s="18"/>
    </row>
    <row r="93" spans="1:15" s="35" customFormat="1" ht="12">
      <c r="A93" s="34">
        <v>2</v>
      </c>
      <c r="B93" s="33" t="s">
        <v>126</v>
      </c>
      <c r="C93" s="47">
        <v>5203</v>
      </c>
      <c r="D93" s="18"/>
      <c r="E93" s="18">
        <v>8135</v>
      </c>
      <c r="F93" s="18">
        <f>I93+K93+M93+O93</f>
        <v>8132</v>
      </c>
      <c r="G93" s="18"/>
      <c r="H93" s="18"/>
      <c r="I93" s="18"/>
      <c r="J93" s="18"/>
      <c r="K93" s="18"/>
      <c r="L93" s="18">
        <v>8135</v>
      </c>
      <c r="M93" s="18">
        <v>8132</v>
      </c>
      <c r="N93" s="18"/>
      <c r="O93" s="18"/>
    </row>
    <row r="94" spans="1:15" s="14" customFormat="1" ht="13.5" customHeight="1">
      <c r="A94" s="2"/>
      <c r="B94" s="57" t="s">
        <v>73</v>
      </c>
      <c r="C94" s="47"/>
      <c r="D94" s="18"/>
      <c r="E94" s="12">
        <f>E92+E93</f>
        <v>9535</v>
      </c>
      <c r="F94" s="12">
        <f>F92+F93</f>
        <v>9532</v>
      </c>
      <c r="G94" s="12">
        <f>G92</f>
        <v>0</v>
      </c>
      <c r="H94" s="12"/>
      <c r="I94" s="12">
        <f aca="true" t="shared" si="22" ref="I94:O94">I92</f>
        <v>0</v>
      </c>
      <c r="J94" s="12">
        <f t="shared" si="22"/>
        <v>0</v>
      </c>
      <c r="K94" s="12">
        <f t="shared" si="22"/>
        <v>0</v>
      </c>
      <c r="L94" s="12">
        <f>L92+L93</f>
        <v>9535</v>
      </c>
      <c r="M94" s="12">
        <f>M92+M93</f>
        <v>9532</v>
      </c>
      <c r="N94" s="12">
        <f t="shared" si="22"/>
        <v>0</v>
      </c>
      <c r="O94" s="12">
        <f t="shared" si="22"/>
        <v>0</v>
      </c>
    </row>
    <row r="95" spans="1:15" ht="12">
      <c r="A95" s="2"/>
      <c r="B95" s="24" t="s">
        <v>7</v>
      </c>
      <c r="C95" s="36"/>
      <c r="D95" s="9" t="e">
        <f>D96+#REF!</f>
        <v>#REF!</v>
      </c>
      <c r="E95" s="9">
        <f>E96+E107+E117+E100+E130</f>
        <v>893554</v>
      </c>
      <c r="F95" s="9">
        <f>F96+F107+F117+F100+F130</f>
        <v>859662</v>
      </c>
      <c r="G95" s="9">
        <f>G96+G107+G117+G100+G130</f>
        <v>155300</v>
      </c>
      <c r="H95" s="9" t="e">
        <f>H96+#REF!</f>
        <v>#REF!</v>
      </c>
      <c r="I95" s="9">
        <f aca="true" t="shared" si="23" ref="I95:O95">I96+I107+I117+I100+I130</f>
        <v>155300</v>
      </c>
      <c r="J95" s="9">
        <f t="shared" si="23"/>
        <v>0</v>
      </c>
      <c r="K95" s="9">
        <f t="shared" si="23"/>
        <v>0</v>
      </c>
      <c r="L95" s="9">
        <f t="shared" si="23"/>
        <v>231175</v>
      </c>
      <c r="M95" s="9">
        <f t="shared" si="23"/>
        <v>197283</v>
      </c>
      <c r="N95" s="9">
        <f t="shared" si="23"/>
        <v>507079</v>
      </c>
      <c r="O95" s="9">
        <f t="shared" si="23"/>
        <v>507079</v>
      </c>
    </row>
    <row r="96" spans="1:15" s="14" customFormat="1" ht="12">
      <c r="A96" s="2"/>
      <c r="B96" s="24" t="s">
        <v>29</v>
      </c>
      <c r="C96" s="4"/>
      <c r="D96" s="9" t="e">
        <f>SUM(D97:D170)</f>
        <v>#REF!</v>
      </c>
      <c r="E96" s="9">
        <f>E97</f>
        <v>512589</v>
      </c>
      <c r="F96" s="9">
        <f>F97</f>
        <v>512589</v>
      </c>
      <c r="G96" s="9">
        <f>G97</f>
        <v>0</v>
      </c>
      <c r="H96" s="9">
        <f>SUM(H97:H170)</f>
        <v>0</v>
      </c>
      <c r="I96" s="9">
        <f aca="true" t="shared" si="24" ref="I96:O96">I97</f>
        <v>0</v>
      </c>
      <c r="J96" s="9">
        <f t="shared" si="24"/>
        <v>0</v>
      </c>
      <c r="K96" s="9">
        <f t="shared" si="24"/>
        <v>0</v>
      </c>
      <c r="L96" s="9">
        <f t="shared" si="24"/>
        <v>11400</v>
      </c>
      <c r="M96" s="9">
        <f t="shared" si="24"/>
        <v>11400</v>
      </c>
      <c r="N96" s="9">
        <f t="shared" si="24"/>
        <v>501189</v>
      </c>
      <c r="O96" s="9">
        <f t="shared" si="24"/>
        <v>501189</v>
      </c>
    </row>
    <row r="97" spans="1:15" s="14" customFormat="1" ht="37.5" customHeight="1">
      <c r="A97" s="2">
        <v>3</v>
      </c>
      <c r="B97" s="21" t="s">
        <v>144</v>
      </c>
      <c r="C97" s="48">
        <v>5206</v>
      </c>
      <c r="D97" s="11" t="e">
        <f>#REF!+L97+N97+H97</f>
        <v>#REF!</v>
      </c>
      <c r="E97" s="11">
        <f>G97+N97+J97+L97</f>
        <v>512589</v>
      </c>
      <c r="F97" s="11">
        <f>I97+K97+M97+O97</f>
        <v>512589</v>
      </c>
      <c r="G97" s="11"/>
      <c r="H97" s="11"/>
      <c r="I97" s="11"/>
      <c r="J97" s="11"/>
      <c r="K97" s="11"/>
      <c r="L97" s="11">
        <v>11400</v>
      </c>
      <c r="M97" s="11">
        <v>11400</v>
      </c>
      <c r="N97" s="11">
        <v>501189</v>
      </c>
      <c r="O97" s="32">
        <v>501189</v>
      </c>
    </row>
    <row r="98" spans="1:15" s="14" customFormat="1" ht="12.75">
      <c r="A98" s="2"/>
      <c r="B98" s="57" t="s">
        <v>75</v>
      </c>
      <c r="C98" s="48"/>
      <c r="D98" s="11"/>
      <c r="E98" s="12">
        <f>E97</f>
        <v>512589</v>
      </c>
      <c r="F98" s="12">
        <f>F97</f>
        <v>512589</v>
      </c>
      <c r="G98" s="12">
        <f>G97</f>
        <v>0</v>
      </c>
      <c r="H98" s="12"/>
      <c r="I98" s="12">
        <f aca="true" t="shared" si="25" ref="I98:O98">I97</f>
        <v>0</v>
      </c>
      <c r="J98" s="12">
        <f t="shared" si="25"/>
        <v>0</v>
      </c>
      <c r="K98" s="12">
        <f t="shared" si="25"/>
        <v>0</v>
      </c>
      <c r="L98" s="12">
        <f t="shared" si="25"/>
        <v>11400</v>
      </c>
      <c r="M98" s="12">
        <f t="shared" si="25"/>
        <v>11400</v>
      </c>
      <c r="N98" s="12">
        <f t="shared" si="25"/>
        <v>501189</v>
      </c>
      <c r="O98" s="12">
        <f t="shared" si="25"/>
        <v>501189</v>
      </c>
    </row>
    <row r="99" spans="1:15" s="14" customFormat="1" ht="12.75">
      <c r="A99" s="2"/>
      <c r="B99" s="57"/>
      <c r="C99" s="48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s="14" customFormat="1" ht="12.75">
      <c r="A100" s="2"/>
      <c r="B100" s="24" t="s">
        <v>97</v>
      </c>
      <c r="C100" s="48"/>
      <c r="D100" s="11"/>
      <c r="E100" s="12">
        <f>E101+E102+E103</f>
        <v>7585</v>
      </c>
      <c r="F100" s="12">
        <f>F101+F102+F103</f>
        <v>7585</v>
      </c>
      <c r="G100" s="12">
        <f>G101</f>
        <v>0</v>
      </c>
      <c r="H100" s="12"/>
      <c r="I100" s="12">
        <f aca="true" t="shared" si="26" ref="I100:O100">I101</f>
        <v>0</v>
      </c>
      <c r="J100" s="12">
        <f t="shared" si="26"/>
        <v>0</v>
      </c>
      <c r="K100" s="12">
        <f t="shared" si="26"/>
        <v>0</v>
      </c>
      <c r="L100" s="12">
        <f>L101+L102+L103</f>
        <v>7585</v>
      </c>
      <c r="M100" s="12">
        <f>M101+M102+M103</f>
        <v>7585</v>
      </c>
      <c r="N100" s="12">
        <f t="shared" si="26"/>
        <v>0</v>
      </c>
      <c r="O100" s="12">
        <f t="shared" si="26"/>
        <v>0</v>
      </c>
    </row>
    <row r="101" spans="1:15" s="35" customFormat="1" ht="12.75">
      <c r="A101" s="34">
        <v>1</v>
      </c>
      <c r="B101" s="31" t="s">
        <v>119</v>
      </c>
      <c r="C101" s="54">
        <v>5100</v>
      </c>
      <c r="D101" s="18"/>
      <c r="E101" s="18">
        <v>4490</v>
      </c>
      <c r="F101" s="18">
        <f>I101+K101+M101+O101</f>
        <v>4490</v>
      </c>
      <c r="G101" s="18"/>
      <c r="H101" s="18"/>
      <c r="I101" s="18"/>
      <c r="J101" s="18"/>
      <c r="K101" s="18"/>
      <c r="L101" s="18">
        <v>4490</v>
      </c>
      <c r="M101" s="18">
        <v>4490</v>
      </c>
      <c r="N101" s="18"/>
      <c r="O101" s="18"/>
    </row>
    <row r="102" spans="1:15" s="35" customFormat="1" ht="12.75">
      <c r="A102" s="34">
        <v>2</v>
      </c>
      <c r="B102" s="31" t="s">
        <v>128</v>
      </c>
      <c r="C102" s="54">
        <v>5206</v>
      </c>
      <c r="D102" s="18"/>
      <c r="E102" s="18">
        <v>1595</v>
      </c>
      <c r="F102" s="18">
        <f>I102+K102+M102+O102</f>
        <v>1595</v>
      </c>
      <c r="G102" s="18"/>
      <c r="H102" s="18"/>
      <c r="I102" s="18"/>
      <c r="J102" s="18"/>
      <c r="K102" s="18"/>
      <c r="L102" s="18">
        <v>1595</v>
      </c>
      <c r="M102" s="18">
        <v>1595</v>
      </c>
      <c r="N102" s="18"/>
      <c r="O102" s="18"/>
    </row>
    <row r="103" spans="1:15" s="35" customFormat="1" ht="12.75">
      <c r="A103" s="34">
        <v>3</v>
      </c>
      <c r="B103" s="31" t="s">
        <v>136</v>
      </c>
      <c r="C103" s="54">
        <v>5206</v>
      </c>
      <c r="D103" s="18"/>
      <c r="E103" s="18">
        <v>1500</v>
      </c>
      <c r="F103" s="18">
        <f>I103+K103+M103+O103</f>
        <v>1500</v>
      </c>
      <c r="G103" s="18"/>
      <c r="H103" s="18"/>
      <c r="I103" s="18"/>
      <c r="J103" s="18"/>
      <c r="K103" s="18"/>
      <c r="L103" s="18">
        <v>1500</v>
      </c>
      <c r="M103" s="18">
        <v>1500</v>
      </c>
      <c r="N103" s="18"/>
      <c r="O103" s="18"/>
    </row>
    <row r="104" spans="1:15" s="14" customFormat="1" ht="12.75">
      <c r="A104" s="2"/>
      <c r="B104" s="57" t="s">
        <v>74</v>
      </c>
      <c r="C104" s="48"/>
      <c r="D104" s="11"/>
      <c r="E104" s="12">
        <f>E101</f>
        <v>4490</v>
      </c>
      <c r="F104" s="12">
        <f>F101</f>
        <v>4490</v>
      </c>
      <c r="G104" s="12">
        <f>G101</f>
        <v>0</v>
      </c>
      <c r="H104" s="12"/>
      <c r="I104" s="12">
        <f aca="true" t="shared" si="27" ref="I104:O104">I101</f>
        <v>0</v>
      </c>
      <c r="J104" s="12">
        <f t="shared" si="27"/>
        <v>0</v>
      </c>
      <c r="K104" s="12">
        <f t="shared" si="27"/>
        <v>0</v>
      </c>
      <c r="L104" s="12">
        <f t="shared" si="27"/>
        <v>4490</v>
      </c>
      <c r="M104" s="12">
        <f>M101</f>
        <v>4490</v>
      </c>
      <c r="N104" s="12">
        <f t="shared" si="27"/>
        <v>0</v>
      </c>
      <c r="O104" s="12">
        <f t="shared" si="27"/>
        <v>0</v>
      </c>
    </row>
    <row r="105" spans="1:15" s="14" customFormat="1" ht="12.75">
      <c r="A105" s="2"/>
      <c r="B105" s="57" t="s">
        <v>73</v>
      </c>
      <c r="C105" s="48"/>
      <c r="D105" s="11"/>
      <c r="E105" s="12">
        <f>E102+E103</f>
        <v>3095</v>
      </c>
      <c r="F105" s="12">
        <f>F102+F103</f>
        <v>3095</v>
      </c>
      <c r="G105" s="12"/>
      <c r="H105" s="12"/>
      <c r="I105" s="12"/>
      <c r="J105" s="12"/>
      <c r="K105" s="12"/>
      <c r="L105" s="12">
        <f>L102+L103</f>
        <v>3095</v>
      </c>
      <c r="M105" s="12">
        <f>M102+M103</f>
        <v>3095</v>
      </c>
      <c r="N105" s="12"/>
      <c r="O105" s="12"/>
    </row>
    <row r="106" spans="1:15" s="14" customFormat="1" ht="12.75">
      <c r="A106" s="2"/>
      <c r="B106" s="57"/>
      <c r="C106" s="48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s="15" customFormat="1" ht="12.75">
      <c r="A107" s="2"/>
      <c r="B107" s="25" t="s">
        <v>30</v>
      </c>
      <c r="C107" s="49"/>
      <c r="D107" s="9"/>
      <c r="E107" s="9">
        <f>SUM(E108:E113)</f>
        <v>286605</v>
      </c>
      <c r="F107" s="9">
        <f>SUM(F108:F113)</f>
        <v>286094</v>
      </c>
      <c r="G107" s="9">
        <f>SUM(G108:G113)</f>
        <v>155300</v>
      </c>
      <c r="H107" s="9"/>
      <c r="I107" s="9">
        <f>SUM(I108:I113)</f>
        <v>155300</v>
      </c>
      <c r="J107" s="9">
        <f aca="true" t="shared" si="28" ref="J107:O107">SUM(J108:J112)</f>
        <v>0</v>
      </c>
      <c r="K107" s="9">
        <f t="shared" si="28"/>
        <v>0</v>
      </c>
      <c r="L107" s="9">
        <f>SUM(L108:L113)</f>
        <v>131305</v>
      </c>
      <c r="M107" s="9">
        <f>SUM(M108:M113)</f>
        <v>130794</v>
      </c>
      <c r="N107" s="9">
        <f t="shared" si="28"/>
        <v>0</v>
      </c>
      <c r="O107" s="9">
        <f t="shared" si="28"/>
        <v>0</v>
      </c>
    </row>
    <row r="108" spans="1:15" s="15" customFormat="1" ht="12.75">
      <c r="A108" s="2">
        <v>1</v>
      </c>
      <c r="B108" s="67" t="s">
        <v>105</v>
      </c>
      <c r="C108" s="54" t="s">
        <v>49</v>
      </c>
      <c r="D108" s="9"/>
      <c r="E108" s="18">
        <v>7290</v>
      </c>
      <c r="F108" s="11">
        <f aca="true" t="shared" si="29" ref="F108:F113">I108+K108+M108+O108</f>
        <v>6790</v>
      </c>
      <c r="G108" s="18"/>
      <c r="H108" s="18"/>
      <c r="I108" s="18"/>
      <c r="J108" s="18"/>
      <c r="K108" s="18"/>
      <c r="L108" s="18">
        <v>7290</v>
      </c>
      <c r="M108" s="18">
        <v>6790</v>
      </c>
      <c r="N108" s="18"/>
      <c r="O108" s="18"/>
    </row>
    <row r="109" spans="1:15" s="15" customFormat="1" ht="12.75">
      <c r="A109" s="2">
        <v>2</v>
      </c>
      <c r="B109" s="3" t="s">
        <v>85</v>
      </c>
      <c r="C109" s="48">
        <v>5100</v>
      </c>
      <c r="D109" s="11" t="e">
        <f>#REF!+L109+N109+H109</f>
        <v>#REF!</v>
      </c>
      <c r="E109" s="11">
        <f>G109+N109+J109+L109</f>
        <v>191300</v>
      </c>
      <c r="F109" s="11">
        <f>I109+K109+M109+O109</f>
        <v>191299</v>
      </c>
      <c r="G109" s="19">
        <v>155300</v>
      </c>
      <c r="H109" s="19"/>
      <c r="I109" s="19">
        <v>155300</v>
      </c>
      <c r="J109" s="19"/>
      <c r="K109" s="19"/>
      <c r="L109" s="11">
        <v>36000</v>
      </c>
      <c r="M109" s="11">
        <v>35999</v>
      </c>
      <c r="N109" s="11"/>
      <c r="O109" s="40"/>
    </row>
    <row r="110" spans="1:15" s="15" customFormat="1" ht="24">
      <c r="A110" s="2">
        <v>3</v>
      </c>
      <c r="B110" s="3" t="s">
        <v>117</v>
      </c>
      <c r="C110" s="48" t="s">
        <v>49</v>
      </c>
      <c r="D110" s="11"/>
      <c r="E110" s="11">
        <v>600</v>
      </c>
      <c r="F110" s="11">
        <f t="shared" si="29"/>
        <v>600</v>
      </c>
      <c r="G110" s="19"/>
      <c r="H110" s="19"/>
      <c r="I110" s="19"/>
      <c r="J110" s="19"/>
      <c r="K110" s="19"/>
      <c r="L110" s="11">
        <v>600</v>
      </c>
      <c r="M110" s="11">
        <v>600</v>
      </c>
      <c r="N110" s="11"/>
      <c r="O110" s="40"/>
    </row>
    <row r="111" spans="1:15" s="13" customFormat="1" ht="12.75">
      <c r="A111" s="2">
        <v>4</v>
      </c>
      <c r="B111" s="6" t="s">
        <v>31</v>
      </c>
      <c r="C111" s="45">
        <v>5206</v>
      </c>
      <c r="D111" s="11" t="e">
        <f>#REF!+L111+N111+H111</f>
        <v>#REF!</v>
      </c>
      <c r="E111" s="11">
        <v>23990</v>
      </c>
      <c r="F111" s="11">
        <f t="shared" si="29"/>
        <v>23988</v>
      </c>
      <c r="G111" s="19"/>
      <c r="H111" s="19"/>
      <c r="I111" s="19"/>
      <c r="J111" s="19"/>
      <c r="K111" s="19"/>
      <c r="L111" s="11">
        <v>23990</v>
      </c>
      <c r="M111" s="11">
        <v>23988</v>
      </c>
      <c r="N111" s="11"/>
      <c r="O111" s="42"/>
    </row>
    <row r="112" spans="1:15" s="15" customFormat="1" ht="12" customHeight="1">
      <c r="A112" s="2">
        <v>5</v>
      </c>
      <c r="B112" s="6" t="s">
        <v>32</v>
      </c>
      <c r="C112" s="45">
        <v>5206</v>
      </c>
      <c r="D112" s="11" t="e">
        <f>#REF!+L112+N112+H112</f>
        <v>#REF!</v>
      </c>
      <c r="E112" s="11">
        <f>G112+N112+J112+L112</f>
        <v>5000</v>
      </c>
      <c r="F112" s="11">
        <f t="shared" si="29"/>
        <v>4992</v>
      </c>
      <c r="G112" s="19"/>
      <c r="H112" s="19"/>
      <c r="I112" s="19"/>
      <c r="J112" s="19"/>
      <c r="K112" s="19"/>
      <c r="L112" s="11">
        <v>5000</v>
      </c>
      <c r="M112" s="11">
        <v>4992</v>
      </c>
      <c r="N112" s="11"/>
      <c r="O112" s="40"/>
    </row>
    <row r="113" spans="1:15" s="15" customFormat="1" ht="24" customHeight="1">
      <c r="A113" s="2">
        <v>6</v>
      </c>
      <c r="B113" s="21" t="s">
        <v>130</v>
      </c>
      <c r="C113" s="48">
        <v>5206</v>
      </c>
      <c r="D113" s="11"/>
      <c r="E113" s="11">
        <v>58425</v>
      </c>
      <c r="F113" s="11">
        <f t="shared" si="29"/>
        <v>58425</v>
      </c>
      <c r="G113" s="19"/>
      <c r="H113" s="19"/>
      <c r="I113" s="19"/>
      <c r="J113" s="19"/>
      <c r="K113" s="19"/>
      <c r="L113" s="11">
        <v>58425</v>
      </c>
      <c r="M113" s="11">
        <v>58425</v>
      </c>
      <c r="N113" s="11"/>
      <c r="O113" s="40"/>
    </row>
    <row r="114" spans="1:15" s="15" customFormat="1" ht="12" customHeight="1">
      <c r="A114" s="2"/>
      <c r="B114" s="57" t="s">
        <v>74</v>
      </c>
      <c r="C114" s="45"/>
      <c r="D114" s="11"/>
      <c r="E114" s="12">
        <f>E109+E108+E110</f>
        <v>199190</v>
      </c>
      <c r="F114" s="12">
        <f>F109+F108+F110</f>
        <v>198689</v>
      </c>
      <c r="G114" s="12">
        <f>G109+G108+G110</f>
        <v>155300</v>
      </c>
      <c r="H114" s="28"/>
      <c r="I114" s="12">
        <f aca="true" t="shared" si="30" ref="I114:O114">I109+I108+I110</f>
        <v>155300</v>
      </c>
      <c r="J114" s="12">
        <f t="shared" si="30"/>
        <v>0</v>
      </c>
      <c r="K114" s="12">
        <f t="shared" si="30"/>
        <v>0</v>
      </c>
      <c r="L114" s="12">
        <f t="shared" si="30"/>
        <v>43890</v>
      </c>
      <c r="M114" s="12">
        <f>M109+M108+M110</f>
        <v>43389</v>
      </c>
      <c r="N114" s="12">
        <f t="shared" si="30"/>
        <v>0</v>
      </c>
      <c r="O114" s="12">
        <f t="shared" si="30"/>
        <v>0</v>
      </c>
    </row>
    <row r="115" spans="1:15" s="15" customFormat="1" ht="12" customHeight="1">
      <c r="A115" s="2"/>
      <c r="B115" s="57" t="s">
        <v>75</v>
      </c>
      <c r="C115" s="45"/>
      <c r="D115" s="11"/>
      <c r="E115" s="12">
        <f>E111+E112+E113</f>
        <v>87415</v>
      </c>
      <c r="F115" s="12">
        <f>F111+F112+F113</f>
        <v>87405</v>
      </c>
      <c r="G115" s="12">
        <f>G111+G112+G113</f>
        <v>0</v>
      </c>
      <c r="H115" s="28"/>
      <c r="I115" s="12">
        <f aca="true" t="shared" si="31" ref="I115:O115">I111+I112+I113</f>
        <v>0</v>
      </c>
      <c r="J115" s="12">
        <f t="shared" si="31"/>
        <v>0</v>
      </c>
      <c r="K115" s="12">
        <f t="shared" si="31"/>
        <v>0</v>
      </c>
      <c r="L115" s="12">
        <f t="shared" si="31"/>
        <v>87415</v>
      </c>
      <c r="M115" s="12">
        <f>M111+M112+M113</f>
        <v>87405</v>
      </c>
      <c r="N115" s="12">
        <f t="shared" si="31"/>
        <v>0</v>
      </c>
      <c r="O115" s="12">
        <f t="shared" si="31"/>
        <v>0</v>
      </c>
    </row>
    <row r="116" spans="1:15" s="15" customFormat="1" ht="14.25" customHeight="1">
      <c r="A116" s="2"/>
      <c r="B116" s="6"/>
      <c r="C116" s="45"/>
      <c r="D116" s="11"/>
      <c r="E116" s="11"/>
      <c r="F116" s="11"/>
      <c r="G116" s="19"/>
      <c r="H116" s="19"/>
      <c r="I116" s="19"/>
      <c r="J116" s="19"/>
      <c r="K116" s="19"/>
      <c r="L116" s="11"/>
      <c r="M116" s="11"/>
      <c r="N116" s="11"/>
      <c r="O116" s="40"/>
    </row>
    <row r="117" spans="1:15" s="15" customFormat="1" ht="24" customHeight="1">
      <c r="A117" s="26"/>
      <c r="B117" s="24" t="s">
        <v>33</v>
      </c>
      <c r="C117" s="50"/>
      <c r="D117" s="9"/>
      <c r="E117" s="9">
        <f>SUM(E118:E124)</f>
        <v>67795</v>
      </c>
      <c r="F117" s="9">
        <f>SUM(F118:F124)</f>
        <v>34424</v>
      </c>
      <c r="G117" s="9">
        <f>SUM(G118:G124)</f>
        <v>0</v>
      </c>
      <c r="H117" s="27"/>
      <c r="I117" s="9">
        <f aca="true" t="shared" si="32" ref="I117:O117">SUM(I118:I124)</f>
        <v>0</v>
      </c>
      <c r="J117" s="9">
        <f t="shared" si="32"/>
        <v>0</v>
      </c>
      <c r="K117" s="9">
        <f t="shared" si="32"/>
        <v>0</v>
      </c>
      <c r="L117" s="9">
        <f t="shared" si="32"/>
        <v>67795</v>
      </c>
      <c r="M117" s="9">
        <f>SUM(M118:M124)</f>
        <v>34424</v>
      </c>
      <c r="N117" s="9">
        <f t="shared" si="32"/>
        <v>0</v>
      </c>
      <c r="O117" s="9">
        <f t="shared" si="32"/>
        <v>0</v>
      </c>
    </row>
    <row r="118" spans="1:15" s="13" customFormat="1" ht="24">
      <c r="A118" s="2">
        <v>1</v>
      </c>
      <c r="B118" s="6" t="s">
        <v>34</v>
      </c>
      <c r="C118" s="45">
        <v>5206</v>
      </c>
      <c r="D118" s="11" t="e">
        <f>#REF!+L118+N118+H118</f>
        <v>#REF!</v>
      </c>
      <c r="E118" s="11">
        <v>4250</v>
      </c>
      <c r="F118" s="11">
        <f aca="true" t="shared" si="33" ref="F118:F124">I118+K118+M118+O118</f>
        <v>4109</v>
      </c>
      <c r="G118" s="19"/>
      <c r="H118" s="19"/>
      <c r="I118" s="19"/>
      <c r="J118" s="19"/>
      <c r="K118" s="19"/>
      <c r="L118" s="11">
        <v>4250</v>
      </c>
      <c r="M118" s="11">
        <v>4109</v>
      </c>
      <c r="N118" s="11"/>
      <c r="O118" s="42"/>
    </row>
    <row r="119" spans="1:15" s="13" customFormat="1" ht="24">
      <c r="A119" s="2">
        <v>2</v>
      </c>
      <c r="B119" s="6" t="s">
        <v>35</v>
      </c>
      <c r="C119" s="45">
        <v>5206</v>
      </c>
      <c r="D119" s="11" t="e">
        <f>#REF!+L119+N119+H119</f>
        <v>#REF!</v>
      </c>
      <c r="E119" s="11">
        <f>G119+N119+J119+L119</f>
        <v>5000</v>
      </c>
      <c r="F119" s="11">
        <f t="shared" si="33"/>
        <v>4290</v>
      </c>
      <c r="G119" s="19"/>
      <c r="H119" s="19"/>
      <c r="I119" s="19"/>
      <c r="J119" s="19"/>
      <c r="K119" s="19"/>
      <c r="L119" s="11">
        <v>5000</v>
      </c>
      <c r="M119" s="11">
        <v>4290</v>
      </c>
      <c r="N119" s="11"/>
      <c r="O119" s="42"/>
    </row>
    <row r="120" spans="1:15" s="13" customFormat="1" ht="24">
      <c r="A120" s="2">
        <v>3</v>
      </c>
      <c r="B120" s="6" t="s">
        <v>84</v>
      </c>
      <c r="C120" s="45">
        <v>5206</v>
      </c>
      <c r="D120" s="11" t="e">
        <f>#REF!+L120+N120+H120</f>
        <v>#REF!</v>
      </c>
      <c r="E120" s="11">
        <f>G120+N120+J120+L120</f>
        <v>5000</v>
      </c>
      <c r="F120" s="11">
        <f t="shared" si="33"/>
        <v>3311</v>
      </c>
      <c r="G120" s="19"/>
      <c r="H120" s="19"/>
      <c r="I120" s="19"/>
      <c r="J120" s="19"/>
      <c r="K120" s="19"/>
      <c r="L120" s="11">
        <v>5000</v>
      </c>
      <c r="M120" s="11">
        <v>3311</v>
      </c>
      <c r="N120" s="11"/>
      <c r="O120" s="43"/>
    </row>
    <row r="121" spans="1:15" s="13" customFormat="1" ht="12.75">
      <c r="A121" s="2">
        <v>4</v>
      </c>
      <c r="B121" s="6" t="s">
        <v>114</v>
      </c>
      <c r="C121" s="45">
        <v>5203</v>
      </c>
      <c r="D121" s="11"/>
      <c r="E121" s="11">
        <v>1145</v>
      </c>
      <c r="F121" s="11">
        <f t="shared" si="33"/>
        <v>1141</v>
      </c>
      <c r="G121" s="19"/>
      <c r="H121" s="19"/>
      <c r="I121" s="19"/>
      <c r="J121" s="19"/>
      <c r="K121" s="19"/>
      <c r="L121" s="11">
        <v>1145</v>
      </c>
      <c r="M121" s="11">
        <v>1141</v>
      </c>
      <c r="N121" s="11"/>
      <c r="O121" s="43"/>
    </row>
    <row r="122" spans="1:15" s="13" customFormat="1" ht="12.75">
      <c r="A122" s="2">
        <v>5</v>
      </c>
      <c r="B122" s="6" t="s">
        <v>137</v>
      </c>
      <c r="C122" s="45">
        <v>5206</v>
      </c>
      <c r="D122" s="11"/>
      <c r="E122" s="11">
        <v>2900</v>
      </c>
      <c r="F122" s="11">
        <v>2892</v>
      </c>
      <c r="G122" s="19"/>
      <c r="H122" s="19"/>
      <c r="I122" s="19"/>
      <c r="J122" s="19"/>
      <c r="K122" s="19"/>
      <c r="L122" s="11">
        <v>2900</v>
      </c>
      <c r="M122" s="11">
        <v>2892</v>
      </c>
      <c r="N122" s="11"/>
      <c r="O122" s="43"/>
    </row>
    <row r="123" spans="1:15" s="13" customFormat="1" ht="12.75">
      <c r="A123" s="2">
        <v>6</v>
      </c>
      <c r="B123" s="6" t="s">
        <v>138</v>
      </c>
      <c r="C123" s="45">
        <v>5206</v>
      </c>
      <c r="D123" s="11"/>
      <c r="E123" s="11">
        <v>4500</v>
      </c>
      <c r="F123" s="11">
        <v>4492</v>
      </c>
      <c r="G123" s="19"/>
      <c r="H123" s="19"/>
      <c r="I123" s="19"/>
      <c r="J123" s="19"/>
      <c r="K123" s="19"/>
      <c r="L123" s="11">
        <v>4500</v>
      </c>
      <c r="M123" s="11">
        <v>4492</v>
      </c>
      <c r="N123" s="11"/>
      <c r="O123" s="43"/>
    </row>
    <row r="124" spans="1:15" s="14" customFormat="1" ht="12.75">
      <c r="A124" s="2">
        <v>7</v>
      </c>
      <c r="B124" s="6" t="s">
        <v>36</v>
      </c>
      <c r="C124" s="45">
        <v>5400</v>
      </c>
      <c r="D124" s="11" t="e">
        <f>#REF!+L124+N124+H124</f>
        <v>#REF!</v>
      </c>
      <c r="E124" s="11">
        <f>G124+N124+J124+L124</f>
        <v>45000</v>
      </c>
      <c r="F124" s="11">
        <f t="shared" si="33"/>
        <v>14189</v>
      </c>
      <c r="G124" s="19"/>
      <c r="H124" s="19"/>
      <c r="I124" s="19"/>
      <c r="J124" s="19"/>
      <c r="K124" s="19"/>
      <c r="L124" s="11">
        <v>45000</v>
      </c>
      <c r="M124" s="11">
        <v>14189</v>
      </c>
      <c r="N124" s="11"/>
      <c r="O124" s="8"/>
    </row>
    <row r="125" spans="1:15" s="13" customFormat="1" ht="12.75">
      <c r="A125" s="2"/>
      <c r="B125" s="57" t="s">
        <v>73</v>
      </c>
      <c r="C125" s="45"/>
      <c r="D125" s="11" t="e">
        <f>#REF!+L125+N125+H125</f>
        <v>#REF!</v>
      </c>
      <c r="E125" s="12">
        <f>E118+E119+E120+E121+E122+E123</f>
        <v>22795</v>
      </c>
      <c r="F125" s="12">
        <f>F118+F119+F120+F121+F122+F123</f>
        <v>20235</v>
      </c>
      <c r="G125" s="12">
        <f>G118+G119+G120+G121</f>
        <v>0</v>
      </c>
      <c r="H125" s="28"/>
      <c r="I125" s="12">
        <f aca="true" t="shared" si="34" ref="I125:O125">I118+I119+I120+I121</f>
        <v>0</v>
      </c>
      <c r="J125" s="12">
        <f t="shared" si="34"/>
        <v>0</v>
      </c>
      <c r="K125" s="12">
        <f t="shared" si="34"/>
        <v>0</v>
      </c>
      <c r="L125" s="12">
        <f>L118+L119+L120+L121+L122+L123</f>
        <v>22795</v>
      </c>
      <c r="M125" s="12">
        <f>M118+M119+M120+M121+M122+M123</f>
        <v>20235</v>
      </c>
      <c r="N125" s="12">
        <f t="shared" si="34"/>
        <v>0</v>
      </c>
      <c r="O125" s="12">
        <f t="shared" si="34"/>
        <v>0</v>
      </c>
    </row>
    <row r="126" spans="1:15" s="15" customFormat="1" ht="12.75">
      <c r="A126" s="2"/>
      <c r="B126" s="57" t="s">
        <v>76</v>
      </c>
      <c r="C126" s="45"/>
      <c r="D126" s="11" t="e">
        <f>#REF!+L126+N126+H126</f>
        <v>#REF!</v>
      </c>
      <c r="E126" s="12">
        <f>E124</f>
        <v>45000</v>
      </c>
      <c r="F126" s="12">
        <f>F124</f>
        <v>14189</v>
      </c>
      <c r="G126" s="12">
        <f>G124</f>
        <v>0</v>
      </c>
      <c r="H126" s="28"/>
      <c r="I126" s="12">
        <f aca="true" t="shared" si="35" ref="I126:O126">I124</f>
        <v>0</v>
      </c>
      <c r="J126" s="12">
        <f t="shared" si="35"/>
        <v>0</v>
      </c>
      <c r="K126" s="12">
        <f t="shared" si="35"/>
        <v>0</v>
      </c>
      <c r="L126" s="12">
        <f t="shared" si="35"/>
        <v>45000</v>
      </c>
      <c r="M126" s="12">
        <f t="shared" si="35"/>
        <v>14189</v>
      </c>
      <c r="N126" s="12">
        <f t="shared" si="35"/>
        <v>0</v>
      </c>
      <c r="O126" s="12">
        <f t="shared" si="35"/>
        <v>0</v>
      </c>
    </row>
    <row r="127" spans="1:15" s="15" customFormat="1" ht="12.75">
      <c r="A127" s="2"/>
      <c r="B127" s="57"/>
      <c r="C127" s="45"/>
      <c r="D127" s="11"/>
      <c r="E127" s="12"/>
      <c r="F127" s="12"/>
      <c r="G127" s="12"/>
      <c r="H127" s="28"/>
      <c r="I127" s="12"/>
      <c r="J127" s="12"/>
      <c r="K127" s="12"/>
      <c r="L127" s="12"/>
      <c r="M127" s="12"/>
      <c r="N127" s="12"/>
      <c r="O127" s="12"/>
    </row>
    <row r="128" spans="1:15" s="15" customFormat="1" ht="12.75">
      <c r="A128" s="2"/>
      <c r="B128" s="57"/>
      <c r="C128" s="45"/>
      <c r="D128" s="11"/>
      <c r="E128" s="12"/>
      <c r="F128" s="12"/>
      <c r="G128" s="12"/>
      <c r="H128" s="28"/>
      <c r="I128" s="12"/>
      <c r="J128" s="12"/>
      <c r="K128" s="12"/>
      <c r="L128" s="12"/>
      <c r="M128" s="12"/>
      <c r="N128" s="12"/>
      <c r="O128" s="12"/>
    </row>
    <row r="129" spans="1:15" s="15" customFormat="1" ht="12.75">
      <c r="A129" s="2"/>
      <c r="B129" s="57"/>
      <c r="C129" s="45"/>
      <c r="D129" s="11"/>
      <c r="E129" s="12"/>
      <c r="F129" s="12"/>
      <c r="G129" s="12"/>
      <c r="H129" s="28"/>
      <c r="I129" s="12"/>
      <c r="J129" s="12"/>
      <c r="K129" s="12"/>
      <c r="L129" s="12"/>
      <c r="M129" s="12"/>
      <c r="N129" s="12"/>
      <c r="O129" s="12"/>
    </row>
    <row r="130" spans="1:15" s="15" customFormat="1" ht="12.75">
      <c r="A130" s="2"/>
      <c r="B130" s="24" t="s">
        <v>98</v>
      </c>
      <c r="C130" s="45"/>
      <c r="D130" s="11"/>
      <c r="E130" s="12">
        <f>SUM(E131:E135)</f>
        <v>18980</v>
      </c>
      <c r="F130" s="12">
        <f>SUM(F131:F135)</f>
        <v>18970</v>
      </c>
      <c r="G130" s="12">
        <f>G131</f>
        <v>0</v>
      </c>
      <c r="H130" s="28"/>
      <c r="I130" s="12">
        <f>I131</f>
        <v>0</v>
      </c>
      <c r="J130" s="12">
        <f>J131</f>
        <v>0</v>
      </c>
      <c r="K130" s="12">
        <f>K131</f>
        <v>0</v>
      </c>
      <c r="L130" s="12">
        <f>SUM(L131:L135)</f>
        <v>13090</v>
      </c>
      <c r="M130" s="12">
        <f>SUM(M131:M135)</f>
        <v>13080</v>
      </c>
      <c r="N130" s="12">
        <f>SUM(N131:N135)</f>
        <v>5890</v>
      </c>
      <c r="O130" s="12">
        <f>SUM(O131:O135)</f>
        <v>5890</v>
      </c>
    </row>
    <row r="131" spans="1:15" s="15" customFormat="1" ht="12.75">
      <c r="A131" s="2">
        <v>1</v>
      </c>
      <c r="B131" s="31" t="s">
        <v>99</v>
      </c>
      <c r="C131" s="55">
        <v>5205</v>
      </c>
      <c r="D131" s="11"/>
      <c r="E131" s="18">
        <v>800</v>
      </c>
      <c r="F131" s="18">
        <f>I131+K131+M131+O131</f>
        <v>792</v>
      </c>
      <c r="G131" s="18"/>
      <c r="H131" s="56"/>
      <c r="I131" s="18"/>
      <c r="J131" s="18"/>
      <c r="K131" s="18"/>
      <c r="L131" s="18">
        <v>800</v>
      </c>
      <c r="M131" s="18">
        <v>792</v>
      </c>
      <c r="N131" s="18"/>
      <c r="O131" s="18"/>
    </row>
    <row r="132" spans="1:15" s="15" customFormat="1" ht="12.75">
      <c r="A132" s="2">
        <v>2</v>
      </c>
      <c r="B132" s="31" t="s">
        <v>106</v>
      </c>
      <c r="C132" s="55">
        <v>5205</v>
      </c>
      <c r="D132" s="11"/>
      <c r="E132" s="18">
        <v>1585</v>
      </c>
      <c r="F132" s="18">
        <f>I132+K132+M132+O132</f>
        <v>1585</v>
      </c>
      <c r="G132" s="18"/>
      <c r="H132" s="56"/>
      <c r="I132" s="18"/>
      <c r="J132" s="18"/>
      <c r="K132" s="18"/>
      <c r="L132" s="18">
        <v>1585</v>
      </c>
      <c r="M132" s="18">
        <v>1585</v>
      </c>
      <c r="N132" s="18"/>
      <c r="O132" s="18"/>
    </row>
    <row r="133" spans="1:15" s="15" customFormat="1" ht="12.75">
      <c r="A133" s="2">
        <v>3</v>
      </c>
      <c r="B133" s="31" t="s">
        <v>107</v>
      </c>
      <c r="C133" s="55">
        <v>5206</v>
      </c>
      <c r="D133" s="11"/>
      <c r="E133" s="18">
        <v>9810</v>
      </c>
      <c r="F133" s="18">
        <f>I133+K133+M133+O133</f>
        <v>9808</v>
      </c>
      <c r="G133" s="18"/>
      <c r="H133" s="56"/>
      <c r="I133" s="18"/>
      <c r="J133" s="18"/>
      <c r="K133" s="18"/>
      <c r="L133" s="18">
        <v>9810</v>
      </c>
      <c r="M133" s="18">
        <v>9808</v>
      </c>
      <c r="N133" s="18"/>
      <c r="O133" s="18"/>
    </row>
    <row r="134" spans="1:15" s="15" customFormat="1" ht="12.75">
      <c r="A134" s="2">
        <v>4</v>
      </c>
      <c r="B134" s="31" t="s">
        <v>115</v>
      </c>
      <c r="C134" s="55">
        <v>5203</v>
      </c>
      <c r="D134" s="11"/>
      <c r="E134" s="18">
        <v>895</v>
      </c>
      <c r="F134" s="18">
        <f>I134+K134+M134+O134</f>
        <v>895</v>
      </c>
      <c r="G134" s="18"/>
      <c r="H134" s="56"/>
      <c r="I134" s="18"/>
      <c r="J134" s="18"/>
      <c r="K134" s="18"/>
      <c r="L134" s="18">
        <v>895</v>
      </c>
      <c r="M134" s="18">
        <v>895</v>
      </c>
      <c r="N134" s="18"/>
      <c r="O134" s="18"/>
    </row>
    <row r="135" spans="1:15" s="15" customFormat="1" ht="24">
      <c r="A135" s="2">
        <v>5</v>
      </c>
      <c r="B135" s="31" t="s">
        <v>116</v>
      </c>
      <c r="C135" s="55">
        <v>5203</v>
      </c>
      <c r="D135" s="11"/>
      <c r="E135" s="18">
        <v>5890</v>
      </c>
      <c r="F135" s="18">
        <v>5890</v>
      </c>
      <c r="G135" s="18"/>
      <c r="H135" s="56"/>
      <c r="I135" s="18"/>
      <c r="J135" s="18"/>
      <c r="K135" s="18"/>
      <c r="L135" s="18"/>
      <c r="M135" s="18"/>
      <c r="N135" s="18">
        <v>5890</v>
      </c>
      <c r="O135" s="18">
        <v>5890</v>
      </c>
    </row>
    <row r="136" spans="1:15" s="15" customFormat="1" ht="12.75">
      <c r="A136" s="2"/>
      <c r="B136" s="57" t="s">
        <v>75</v>
      </c>
      <c r="C136" s="45"/>
      <c r="D136" s="11"/>
      <c r="E136" s="12">
        <f>E131+E132+E133+E134+E135</f>
        <v>18980</v>
      </c>
      <c r="F136" s="12">
        <f>F131+F132+F133+F134+F135</f>
        <v>18970</v>
      </c>
      <c r="G136" s="12">
        <f>G131</f>
        <v>0</v>
      </c>
      <c r="H136" s="28"/>
      <c r="I136" s="12">
        <f>I131</f>
        <v>0</v>
      </c>
      <c r="J136" s="12">
        <f>J131</f>
        <v>0</v>
      </c>
      <c r="K136" s="12">
        <f>K131</f>
        <v>0</v>
      </c>
      <c r="L136" s="12">
        <f>L131+L132+L133+L134</f>
        <v>13090</v>
      </c>
      <c r="M136" s="12">
        <f>M131+M132+M133+M134+M135</f>
        <v>13080</v>
      </c>
      <c r="N136" s="12">
        <f>N131+N132+N133+N134+N135</f>
        <v>5890</v>
      </c>
      <c r="O136" s="12">
        <f>O131+O132+O133+O134+O135</f>
        <v>5890</v>
      </c>
    </row>
    <row r="137" spans="1:15" s="15" customFormat="1" ht="12.75">
      <c r="A137" s="2"/>
      <c r="B137" s="6"/>
      <c r="C137" s="45"/>
      <c r="D137" s="11" t="e">
        <f>#REF!+L137+N137+H137</f>
        <v>#REF!</v>
      </c>
      <c r="E137" s="11">
        <f>G137+N137+J137+L137</f>
        <v>0</v>
      </c>
      <c r="F137" s="11"/>
      <c r="G137" s="19"/>
      <c r="H137" s="19"/>
      <c r="I137" s="19"/>
      <c r="J137" s="19"/>
      <c r="K137" s="19"/>
      <c r="L137" s="11"/>
      <c r="M137" s="11"/>
      <c r="N137" s="11"/>
      <c r="O137" s="40"/>
    </row>
    <row r="138" spans="1:15" s="15" customFormat="1" ht="12.75">
      <c r="A138" s="2"/>
      <c r="B138" s="29" t="s">
        <v>118</v>
      </c>
      <c r="C138" s="45"/>
      <c r="D138" s="11" t="e">
        <f>#REF!+L138+N138+H138</f>
        <v>#REF!</v>
      </c>
      <c r="E138" s="12">
        <f>E154+E159+E146+E139</f>
        <v>102515</v>
      </c>
      <c r="F138" s="12">
        <f>F154+F159+F146+F139</f>
        <v>81360</v>
      </c>
      <c r="G138" s="12">
        <f>G154+G159+G146+G139</f>
        <v>0</v>
      </c>
      <c r="H138" s="28"/>
      <c r="I138" s="12">
        <f aca="true" t="shared" si="36" ref="I138:N138">I154+I159+I146+I139</f>
        <v>0</v>
      </c>
      <c r="J138" s="12">
        <f t="shared" si="36"/>
        <v>0</v>
      </c>
      <c r="K138" s="12">
        <f t="shared" si="36"/>
        <v>0</v>
      </c>
      <c r="L138" s="12">
        <f t="shared" si="36"/>
        <v>102515</v>
      </c>
      <c r="M138" s="12">
        <f t="shared" si="36"/>
        <v>81360</v>
      </c>
      <c r="N138" s="12">
        <f t="shared" si="36"/>
        <v>0</v>
      </c>
      <c r="O138" s="12"/>
    </row>
    <row r="139" spans="1:15" s="15" customFormat="1" ht="12.75">
      <c r="A139" s="2"/>
      <c r="B139" s="29" t="s">
        <v>108</v>
      </c>
      <c r="C139" s="45"/>
      <c r="D139" s="11"/>
      <c r="E139" s="12">
        <f>E140+E141+E142</f>
        <v>10910</v>
      </c>
      <c r="F139" s="12">
        <f>F140+F141+F142</f>
        <v>10902</v>
      </c>
      <c r="G139" s="12">
        <f>G140</f>
        <v>0</v>
      </c>
      <c r="H139" s="28"/>
      <c r="I139" s="12">
        <f>I140</f>
        <v>0</v>
      </c>
      <c r="J139" s="12">
        <f>J140</f>
        <v>0</v>
      </c>
      <c r="K139" s="12">
        <f>K140</f>
        <v>0</v>
      </c>
      <c r="L139" s="12">
        <f>L140+L141+L142</f>
        <v>10910</v>
      </c>
      <c r="M139" s="12">
        <f>M140+M141+M142</f>
        <v>10902</v>
      </c>
      <c r="N139" s="12">
        <f>N140</f>
        <v>0</v>
      </c>
      <c r="O139" s="12">
        <f>O140</f>
        <v>0</v>
      </c>
    </row>
    <row r="140" spans="1:15" s="15" customFormat="1" ht="12.75">
      <c r="A140" s="2">
        <v>1</v>
      </c>
      <c r="B140" s="31" t="s">
        <v>109</v>
      </c>
      <c r="C140" s="45">
        <v>5100</v>
      </c>
      <c r="D140" s="11"/>
      <c r="E140" s="18">
        <v>3960</v>
      </c>
      <c r="F140" s="18">
        <v>3960</v>
      </c>
      <c r="G140" s="18"/>
      <c r="H140" s="56"/>
      <c r="I140" s="18"/>
      <c r="J140" s="18"/>
      <c r="K140" s="18"/>
      <c r="L140" s="18">
        <v>3960</v>
      </c>
      <c r="M140" s="18">
        <v>3960</v>
      </c>
      <c r="N140" s="18"/>
      <c r="O140" s="12"/>
    </row>
    <row r="141" spans="1:15" s="15" customFormat="1" ht="12.75">
      <c r="A141" s="2">
        <v>2</v>
      </c>
      <c r="B141" s="31" t="s">
        <v>110</v>
      </c>
      <c r="C141" s="45">
        <v>5205</v>
      </c>
      <c r="D141" s="11"/>
      <c r="E141" s="18">
        <v>1750</v>
      </c>
      <c r="F141" s="18">
        <v>1742</v>
      </c>
      <c r="G141" s="18"/>
      <c r="H141" s="56"/>
      <c r="I141" s="18"/>
      <c r="J141" s="18"/>
      <c r="K141" s="18"/>
      <c r="L141" s="18">
        <v>1750</v>
      </c>
      <c r="M141" s="18">
        <v>1742</v>
      </c>
      <c r="N141" s="18"/>
      <c r="O141" s="12"/>
    </row>
    <row r="142" spans="1:15" s="15" customFormat="1" ht="12.75">
      <c r="A142" s="2">
        <v>3</v>
      </c>
      <c r="B142" s="31" t="s">
        <v>127</v>
      </c>
      <c r="C142" s="45">
        <v>5205</v>
      </c>
      <c r="D142" s="11"/>
      <c r="E142" s="18">
        <v>5200</v>
      </c>
      <c r="F142" s="18">
        <v>5200</v>
      </c>
      <c r="G142" s="18"/>
      <c r="H142" s="56"/>
      <c r="I142" s="18"/>
      <c r="J142" s="18"/>
      <c r="K142" s="18"/>
      <c r="L142" s="18">
        <v>5200</v>
      </c>
      <c r="M142" s="18">
        <v>5200</v>
      </c>
      <c r="N142" s="18"/>
      <c r="O142" s="12"/>
    </row>
    <row r="143" spans="1:15" s="15" customFormat="1" ht="12.75">
      <c r="A143" s="2"/>
      <c r="B143" s="57" t="s">
        <v>104</v>
      </c>
      <c r="C143" s="45"/>
      <c r="D143" s="11"/>
      <c r="E143" s="12">
        <f>E140</f>
        <v>3960</v>
      </c>
      <c r="F143" s="12">
        <f>F140</f>
        <v>3960</v>
      </c>
      <c r="G143" s="12">
        <f>G140</f>
        <v>0</v>
      </c>
      <c r="H143" s="28"/>
      <c r="I143" s="12">
        <f aca="true" t="shared" si="37" ref="I143:O143">I140</f>
        <v>0</v>
      </c>
      <c r="J143" s="12">
        <f t="shared" si="37"/>
        <v>0</v>
      </c>
      <c r="K143" s="12">
        <f t="shared" si="37"/>
        <v>0</v>
      </c>
      <c r="L143" s="12">
        <f t="shared" si="37"/>
        <v>3960</v>
      </c>
      <c r="M143" s="12">
        <f t="shared" si="37"/>
        <v>3960</v>
      </c>
      <c r="N143" s="12">
        <f t="shared" si="37"/>
        <v>0</v>
      </c>
      <c r="O143" s="12">
        <f t="shared" si="37"/>
        <v>0</v>
      </c>
    </row>
    <row r="144" spans="1:15" s="15" customFormat="1" ht="12.75">
      <c r="A144" s="2"/>
      <c r="B144" s="57" t="s">
        <v>75</v>
      </c>
      <c r="C144" s="45"/>
      <c r="D144" s="11"/>
      <c r="E144" s="12">
        <f>E141+E142</f>
        <v>6950</v>
      </c>
      <c r="F144" s="12">
        <f>F141+F142</f>
        <v>6942</v>
      </c>
      <c r="G144" s="12"/>
      <c r="H144" s="28"/>
      <c r="I144" s="12"/>
      <c r="J144" s="12"/>
      <c r="K144" s="12"/>
      <c r="L144" s="12">
        <f>L141+L142</f>
        <v>6950</v>
      </c>
      <c r="M144" s="12">
        <f>M141+M142</f>
        <v>6942</v>
      </c>
      <c r="N144" s="12">
        <f>N141</f>
        <v>0</v>
      </c>
      <c r="O144" s="12"/>
    </row>
    <row r="145" spans="1:15" s="15" customFormat="1" ht="12.75">
      <c r="A145" s="2"/>
      <c r="B145" s="57"/>
      <c r="C145" s="45"/>
      <c r="D145" s="11"/>
      <c r="E145" s="12"/>
      <c r="F145" s="12"/>
      <c r="G145" s="12"/>
      <c r="H145" s="28"/>
      <c r="I145" s="12"/>
      <c r="J145" s="12"/>
      <c r="K145" s="12"/>
      <c r="L145" s="12"/>
      <c r="M145" s="12"/>
      <c r="N145" s="12"/>
      <c r="O145" s="12"/>
    </row>
    <row r="146" spans="1:15" s="15" customFormat="1" ht="12.75">
      <c r="A146" s="2"/>
      <c r="B146" s="29" t="s">
        <v>50</v>
      </c>
      <c r="C146" s="45"/>
      <c r="D146" s="11"/>
      <c r="E146" s="12">
        <f>E148+E149+E147+E150</f>
        <v>73625</v>
      </c>
      <c r="F146" s="12">
        <f>F148+F149+F147+F150</f>
        <v>53538</v>
      </c>
      <c r="G146" s="12">
        <f>G148+G149</f>
        <v>0</v>
      </c>
      <c r="H146" s="28"/>
      <c r="I146" s="12">
        <f aca="true" t="shared" si="38" ref="I146:O146">I148+I149</f>
        <v>0</v>
      </c>
      <c r="J146" s="12">
        <f t="shared" si="38"/>
        <v>0</v>
      </c>
      <c r="K146" s="12">
        <f t="shared" si="38"/>
        <v>0</v>
      </c>
      <c r="L146" s="12">
        <f>L148+L149+L147+L150</f>
        <v>73625</v>
      </c>
      <c r="M146" s="12">
        <f>M148+M149+M147+M150</f>
        <v>53538</v>
      </c>
      <c r="N146" s="12">
        <f t="shared" si="38"/>
        <v>0</v>
      </c>
      <c r="O146" s="12">
        <f t="shared" si="38"/>
        <v>0</v>
      </c>
    </row>
    <row r="147" spans="1:15" s="15" customFormat="1" ht="36">
      <c r="A147" s="2">
        <v>1</v>
      </c>
      <c r="B147" s="31" t="s">
        <v>140</v>
      </c>
      <c r="C147" s="55">
        <v>5100</v>
      </c>
      <c r="D147" s="11"/>
      <c r="E147" s="18">
        <v>37475</v>
      </c>
      <c r="F147" s="18">
        <v>20353</v>
      </c>
      <c r="G147" s="18"/>
      <c r="H147" s="56"/>
      <c r="I147" s="18"/>
      <c r="J147" s="18"/>
      <c r="K147" s="18"/>
      <c r="L147" s="18">
        <v>37475</v>
      </c>
      <c r="M147" s="18">
        <v>20353</v>
      </c>
      <c r="N147" s="18"/>
      <c r="O147" s="18"/>
    </row>
    <row r="148" spans="1:15" s="15" customFormat="1" ht="24">
      <c r="A148" s="2">
        <v>2</v>
      </c>
      <c r="B148" s="31" t="s">
        <v>51</v>
      </c>
      <c r="C148" s="55">
        <v>5203</v>
      </c>
      <c r="D148" s="11"/>
      <c r="E148" s="11">
        <f>G148+N148+J148+L148</f>
        <v>2000</v>
      </c>
      <c r="F148" s="11">
        <f>I148+K148+M148+O148</f>
        <v>0</v>
      </c>
      <c r="G148" s="18"/>
      <c r="H148" s="56"/>
      <c r="I148" s="56"/>
      <c r="J148" s="18"/>
      <c r="K148" s="18"/>
      <c r="L148" s="18">
        <v>2000</v>
      </c>
      <c r="M148" s="18"/>
      <c r="N148" s="18"/>
      <c r="O148" s="40"/>
    </row>
    <row r="149" spans="1:15" s="15" customFormat="1" ht="24">
      <c r="A149" s="2">
        <v>3</v>
      </c>
      <c r="B149" s="31" t="s">
        <v>89</v>
      </c>
      <c r="C149" s="45">
        <v>5203</v>
      </c>
      <c r="D149" s="11"/>
      <c r="E149" s="11">
        <f>G149+N149+J149+L149</f>
        <v>25000</v>
      </c>
      <c r="F149" s="11">
        <f>I149+K149+M149+O149</f>
        <v>23999</v>
      </c>
      <c r="G149" s="12"/>
      <c r="H149" s="28"/>
      <c r="I149" s="28"/>
      <c r="J149" s="12"/>
      <c r="K149" s="12"/>
      <c r="L149" s="18">
        <v>25000</v>
      </c>
      <c r="M149" s="18">
        <v>23999</v>
      </c>
      <c r="N149" s="12"/>
      <c r="O149" s="40"/>
    </row>
    <row r="150" spans="1:15" s="15" customFormat="1" ht="12.75">
      <c r="A150" s="2">
        <v>4</v>
      </c>
      <c r="B150" s="31" t="s">
        <v>146</v>
      </c>
      <c r="C150" s="45">
        <v>5203</v>
      </c>
      <c r="D150" s="11"/>
      <c r="E150" s="11">
        <v>9150</v>
      </c>
      <c r="F150" s="11">
        <v>9186</v>
      </c>
      <c r="G150" s="12"/>
      <c r="H150" s="28"/>
      <c r="I150" s="28"/>
      <c r="J150" s="12"/>
      <c r="K150" s="12"/>
      <c r="L150" s="18">
        <v>9150</v>
      </c>
      <c r="M150" s="18">
        <v>9186</v>
      </c>
      <c r="N150" s="12"/>
      <c r="O150" s="40"/>
    </row>
    <row r="151" spans="1:15" s="15" customFormat="1" ht="12.75">
      <c r="A151" s="2"/>
      <c r="B151" s="57" t="s">
        <v>104</v>
      </c>
      <c r="C151" s="45"/>
      <c r="D151" s="11"/>
      <c r="E151" s="12">
        <f>E147</f>
        <v>37475</v>
      </c>
      <c r="F151" s="12">
        <f>F147</f>
        <v>20353</v>
      </c>
      <c r="G151" s="12"/>
      <c r="H151" s="28"/>
      <c r="I151" s="28"/>
      <c r="J151" s="12"/>
      <c r="K151" s="12"/>
      <c r="L151" s="12">
        <f>L147</f>
        <v>37475</v>
      </c>
      <c r="M151" s="12">
        <f>M147</f>
        <v>20353</v>
      </c>
      <c r="N151" s="12"/>
      <c r="O151" s="40"/>
    </row>
    <row r="152" spans="1:15" s="15" customFormat="1" ht="12.75">
      <c r="A152" s="2"/>
      <c r="B152" s="57" t="s">
        <v>75</v>
      </c>
      <c r="C152" s="45"/>
      <c r="D152" s="11"/>
      <c r="E152" s="12">
        <f>E148+E149+E150</f>
        <v>36150</v>
      </c>
      <c r="F152" s="12">
        <f>F148+F149+F150</f>
        <v>33185</v>
      </c>
      <c r="G152" s="12">
        <f>G148+G149</f>
        <v>0</v>
      </c>
      <c r="H152" s="28"/>
      <c r="I152" s="12">
        <f aca="true" t="shared" si="39" ref="I152:O152">I148+I149</f>
        <v>0</v>
      </c>
      <c r="J152" s="12">
        <f t="shared" si="39"/>
        <v>0</v>
      </c>
      <c r="K152" s="12">
        <f t="shared" si="39"/>
        <v>0</v>
      </c>
      <c r="L152" s="12">
        <f>L148+L149+L150</f>
        <v>36150</v>
      </c>
      <c r="M152" s="12">
        <f>M148+M149+M150</f>
        <v>33185</v>
      </c>
      <c r="N152" s="12">
        <f t="shared" si="39"/>
        <v>0</v>
      </c>
      <c r="O152" s="12">
        <f t="shared" si="39"/>
        <v>0</v>
      </c>
    </row>
    <row r="153" spans="1:15" s="15" customFormat="1" ht="12.75">
      <c r="A153" s="2"/>
      <c r="B153" s="57"/>
      <c r="C153" s="45"/>
      <c r="D153" s="11"/>
      <c r="E153" s="12"/>
      <c r="F153" s="12"/>
      <c r="G153" s="12"/>
      <c r="H153" s="28"/>
      <c r="I153" s="28"/>
      <c r="J153" s="12"/>
      <c r="K153" s="12"/>
      <c r="L153" s="12"/>
      <c r="M153" s="12"/>
      <c r="N153" s="12"/>
      <c r="O153" s="40"/>
    </row>
    <row r="154" spans="1:15" s="15" customFormat="1" ht="12.75">
      <c r="A154" s="2"/>
      <c r="B154" s="29" t="s">
        <v>37</v>
      </c>
      <c r="C154" s="45"/>
      <c r="D154" s="11" t="e">
        <f>#REF!+L154+N154+H154</f>
        <v>#REF!</v>
      </c>
      <c r="E154" s="12">
        <f>SUM(E155:E156)</f>
        <v>7980</v>
      </c>
      <c r="F154" s="12">
        <f>SUM(F155:F156)</f>
        <v>7970</v>
      </c>
      <c r="G154" s="12">
        <f>SUM(G155:G156)</f>
        <v>0</v>
      </c>
      <c r="H154" s="28"/>
      <c r="I154" s="12">
        <f aca="true" t="shared" si="40" ref="I154:O154">SUM(I155:I156)</f>
        <v>0</v>
      </c>
      <c r="J154" s="12">
        <f t="shared" si="40"/>
        <v>0</v>
      </c>
      <c r="K154" s="12">
        <f t="shared" si="40"/>
        <v>0</v>
      </c>
      <c r="L154" s="12">
        <f t="shared" si="40"/>
        <v>7980</v>
      </c>
      <c r="M154" s="12">
        <f>SUM(M155:M156)</f>
        <v>7970</v>
      </c>
      <c r="N154" s="12">
        <f t="shared" si="40"/>
        <v>0</v>
      </c>
      <c r="O154" s="12">
        <f t="shared" si="40"/>
        <v>0</v>
      </c>
    </row>
    <row r="155" spans="1:15" s="15" customFormat="1" ht="18" customHeight="1">
      <c r="A155" s="2">
        <v>1</v>
      </c>
      <c r="B155" s="6" t="s">
        <v>38</v>
      </c>
      <c r="C155" s="45">
        <v>5206</v>
      </c>
      <c r="D155" s="11" t="e">
        <f>#REF!+L155+N155+H155</f>
        <v>#REF!</v>
      </c>
      <c r="E155" s="11">
        <f>G155+N155+J155+L155</f>
        <v>7200</v>
      </c>
      <c r="F155" s="11">
        <f>I155+K155+M155+O155</f>
        <v>7192</v>
      </c>
      <c r="G155" s="19"/>
      <c r="H155" s="19"/>
      <c r="I155" s="19"/>
      <c r="J155" s="19"/>
      <c r="K155" s="19"/>
      <c r="L155" s="19">
        <v>7200</v>
      </c>
      <c r="M155" s="19">
        <v>7192</v>
      </c>
      <c r="N155" s="11"/>
      <c r="O155" s="40"/>
    </row>
    <row r="156" spans="1:15" s="15" customFormat="1" ht="12.75" customHeight="1">
      <c r="A156" s="2">
        <v>2</v>
      </c>
      <c r="B156" s="6" t="s">
        <v>111</v>
      </c>
      <c r="C156" s="45">
        <v>5205</v>
      </c>
      <c r="D156" s="11"/>
      <c r="E156" s="11">
        <v>780</v>
      </c>
      <c r="F156" s="11">
        <v>778</v>
      </c>
      <c r="G156" s="19"/>
      <c r="H156" s="19"/>
      <c r="I156" s="19"/>
      <c r="J156" s="19"/>
      <c r="K156" s="19"/>
      <c r="L156" s="19">
        <v>780</v>
      </c>
      <c r="M156" s="19">
        <v>778</v>
      </c>
      <c r="N156" s="11"/>
      <c r="O156" s="40"/>
    </row>
    <row r="157" spans="1:15" s="15" customFormat="1" ht="12">
      <c r="A157" s="2"/>
      <c r="B157" s="57" t="s">
        <v>75</v>
      </c>
      <c r="C157" s="51"/>
      <c r="D157" s="11" t="e">
        <f>#REF!+L157+N157+H157</f>
        <v>#REF!</v>
      </c>
      <c r="E157" s="12">
        <f>E155+E156</f>
        <v>7980</v>
      </c>
      <c r="F157" s="12">
        <f>F155+F156</f>
        <v>7970</v>
      </c>
      <c r="G157" s="12">
        <f>G155+G156</f>
        <v>0</v>
      </c>
      <c r="H157" s="12"/>
      <c r="I157" s="12">
        <f aca="true" t="shared" si="41" ref="I157:O157">I155+I156</f>
        <v>0</v>
      </c>
      <c r="J157" s="12">
        <f t="shared" si="41"/>
        <v>0</v>
      </c>
      <c r="K157" s="12">
        <f t="shared" si="41"/>
        <v>0</v>
      </c>
      <c r="L157" s="12">
        <f t="shared" si="41"/>
        <v>7980</v>
      </c>
      <c r="M157" s="12">
        <f>M155+M156</f>
        <v>7970</v>
      </c>
      <c r="N157" s="12">
        <f t="shared" si="41"/>
        <v>0</v>
      </c>
      <c r="O157" s="12">
        <f t="shared" si="41"/>
        <v>0</v>
      </c>
    </row>
    <row r="158" spans="1:15" s="15" customFormat="1" ht="12">
      <c r="A158" s="2"/>
      <c r="B158" s="57"/>
      <c r="C158" s="5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40"/>
    </row>
    <row r="159" spans="1:15" s="13" customFormat="1" ht="12.75">
      <c r="A159" s="2"/>
      <c r="B159" s="29" t="s">
        <v>39</v>
      </c>
      <c r="C159" s="45"/>
      <c r="D159" s="11" t="e">
        <f>#REF!+L159+N159+H159</f>
        <v>#REF!</v>
      </c>
      <c r="E159" s="12">
        <f>E160</f>
        <v>10000</v>
      </c>
      <c r="F159" s="12">
        <f>F160</f>
        <v>8950</v>
      </c>
      <c r="G159" s="12">
        <f>G160</f>
        <v>0</v>
      </c>
      <c r="H159" s="28"/>
      <c r="I159" s="12">
        <f aca="true" t="shared" si="42" ref="I159:O159">I160</f>
        <v>0</v>
      </c>
      <c r="J159" s="12">
        <f t="shared" si="42"/>
        <v>0</v>
      </c>
      <c r="K159" s="12">
        <f t="shared" si="42"/>
        <v>0</v>
      </c>
      <c r="L159" s="12">
        <f t="shared" si="42"/>
        <v>10000</v>
      </c>
      <c r="M159" s="12">
        <f t="shared" si="42"/>
        <v>8950</v>
      </c>
      <c r="N159" s="12">
        <f t="shared" si="42"/>
        <v>0</v>
      </c>
      <c r="O159" s="12">
        <f t="shared" si="42"/>
        <v>0</v>
      </c>
    </row>
    <row r="160" spans="1:16" s="15" customFormat="1" ht="12.75">
      <c r="A160" s="2">
        <v>1</v>
      </c>
      <c r="B160" s="6" t="s">
        <v>40</v>
      </c>
      <c r="C160" s="45">
        <v>5219</v>
      </c>
      <c r="D160" s="11" t="e">
        <f>#REF!+L160+N160+H160</f>
        <v>#REF!</v>
      </c>
      <c r="E160" s="11">
        <f>G160+N160+J160+L160</f>
        <v>10000</v>
      </c>
      <c r="F160" s="11">
        <f>I160+K160+M160+O160</f>
        <v>8950</v>
      </c>
      <c r="G160" s="19"/>
      <c r="H160" s="19"/>
      <c r="I160" s="19"/>
      <c r="J160" s="19"/>
      <c r="K160" s="19"/>
      <c r="L160" s="11">
        <v>10000</v>
      </c>
      <c r="M160" s="11">
        <v>8950</v>
      </c>
      <c r="N160" s="11"/>
      <c r="O160" s="11"/>
      <c r="P160" s="20"/>
    </row>
    <row r="161" spans="1:16" s="15" customFormat="1" ht="12.75">
      <c r="A161" s="2"/>
      <c r="B161" s="57" t="s">
        <v>73</v>
      </c>
      <c r="C161" s="45"/>
      <c r="D161" s="11" t="e">
        <f>#REF!+L161+N161+H161</f>
        <v>#REF!</v>
      </c>
      <c r="E161" s="12">
        <f>E160</f>
        <v>10000</v>
      </c>
      <c r="F161" s="12">
        <f>F160</f>
        <v>8950</v>
      </c>
      <c r="G161" s="12">
        <f>G160</f>
        <v>0</v>
      </c>
      <c r="H161" s="28"/>
      <c r="I161" s="12">
        <f aca="true" t="shared" si="43" ref="I161:O161">I160</f>
        <v>0</v>
      </c>
      <c r="J161" s="12">
        <f t="shared" si="43"/>
        <v>0</v>
      </c>
      <c r="K161" s="12">
        <f t="shared" si="43"/>
        <v>0</v>
      </c>
      <c r="L161" s="12">
        <f t="shared" si="43"/>
        <v>10000</v>
      </c>
      <c r="M161" s="12">
        <f t="shared" si="43"/>
        <v>8950</v>
      </c>
      <c r="N161" s="12">
        <f t="shared" si="43"/>
        <v>0</v>
      </c>
      <c r="O161" s="12">
        <f t="shared" si="43"/>
        <v>0</v>
      </c>
      <c r="P161" s="20"/>
    </row>
    <row r="162" spans="1:15" s="15" customFormat="1" ht="14.25" customHeight="1">
      <c r="A162" s="2"/>
      <c r="B162" s="21"/>
      <c r="C162" s="45"/>
      <c r="D162" s="11" t="e">
        <f>#REF!+L162+N162+H162</f>
        <v>#REF!</v>
      </c>
      <c r="E162" s="11">
        <f>G162+N162+J162+L162</f>
        <v>0</v>
      </c>
      <c r="F162" s="11"/>
      <c r="G162" s="19"/>
      <c r="H162" s="11"/>
      <c r="I162" s="11"/>
      <c r="J162" s="11"/>
      <c r="K162" s="11"/>
      <c r="L162" s="11"/>
      <c r="M162" s="11"/>
      <c r="N162" s="11"/>
      <c r="O162" s="40"/>
    </row>
    <row r="163" spans="1:15" s="13" customFormat="1" ht="12.75">
      <c r="A163" s="2"/>
      <c r="B163" s="29" t="s">
        <v>41</v>
      </c>
      <c r="C163" s="45"/>
      <c r="D163" s="11" t="e">
        <f>#REF!+L163+N163+H163</f>
        <v>#REF!</v>
      </c>
      <c r="E163" s="12">
        <f>E164+E168</f>
        <v>144845</v>
      </c>
      <c r="F163" s="12">
        <f>F164+F168</f>
        <v>144837</v>
      </c>
      <c r="G163" s="12">
        <f>G164+G168</f>
        <v>124700</v>
      </c>
      <c r="H163" s="28"/>
      <c r="I163" s="12">
        <f aca="true" t="shared" si="44" ref="I163:O163">I164+I168</f>
        <v>124700</v>
      </c>
      <c r="J163" s="12">
        <f t="shared" si="44"/>
        <v>0</v>
      </c>
      <c r="K163" s="12">
        <f t="shared" si="44"/>
        <v>0</v>
      </c>
      <c r="L163" s="12">
        <f t="shared" si="44"/>
        <v>20145</v>
      </c>
      <c r="M163" s="12">
        <f t="shared" si="44"/>
        <v>20137</v>
      </c>
      <c r="N163" s="12">
        <f t="shared" si="44"/>
        <v>0</v>
      </c>
      <c r="O163" s="12">
        <f t="shared" si="44"/>
        <v>0</v>
      </c>
    </row>
    <row r="164" spans="1:15" s="13" customFormat="1" ht="12.75">
      <c r="A164" s="2"/>
      <c r="B164" s="30" t="s">
        <v>42</v>
      </c>
      <c r="C164" s="45"/>
      <c r="D164" s="11" t="e">
        <f>#REF!+L164+N164+H164</f>
        <v>#REF!</v>
      </c>
      <c r="E164" s="12">
        <f>E165</f>
        <v>124700</v>
      </c>
      <c r="F164" s="12">
        <f>F165</f>
        <v>124700</v>
      </c>
      <c r="G164" s="12">
        <f>G165</f>
        <v>124700</v>
      </c>
      <c r="H164" s="28"/>
      <c r="I164" s="12">
        <f aca="true" t="shared" si="45" ref="I164:O164">I165</f>
        <v>124700</v>
      </c>
      <c r="J164" s="12">
        <f t="shared" si="45"/>
        <v>0</v>
      </c>
      <c r="K164" s="12">
        <f t="shared" si="45"/>
        <v>0</v>
      </c>
      <c r="L164" s="12">
        <f t="shared" si="45"/>
        <v>0</v>
      </c>
      <c r="M164" s="12">
        <f t="shared" si="45"/>
        <v>0</v>
      </c>
      <c r="N164" s="12">
        <f t="shared" si="45"/>
        <v>0</v>
      </c>
      <c r="O164" s="12">
        <f t="shared" si="45"/>
        <v>0</v>
      </c>
    </row>
    <row r="165" spans="1:15" s="15" customFormat="1" ht="12.75">
      <c r="A165" s="2">
        <v>1</v>
      </c>
      <c r="B165" s="6" t="s">
        <v>85</v>
      </c>
      <c r="C165" s="45">
        <v>5100</v>
      </c>
      <c r="D165" s="11" t="e">
        <f>#REF!+L165+N165+H165</f>
        <v>#REF!</v>
      </c>
      <c r="E165" s="11">
        <f>G165+N165+J165+L165</f>
        <v>124700</v>
      </c>
      <c r="F165" s="11">
        <f>I165+K165+M165+O165</f>
        <v>124700</v>
      </c>
      <c r="G165" s="19">
        <v>124700</v>
      </c>
      <c r="H165" s="19"/>
      <c r="I165" s="19">
        <v>124700</v>
      </c>
      <c r="J165" s="19"/>
      <c r="K165" s="19"/>
      <c r="L165" s="11">
        <v>0</v>
      </c>
      <c r="M165" s="11"/>
      <c r="N165" s="11"/>
      <c r="O165" s="40"/>
    </row>
    <row r="166" spans="1:15" s="15" customFormat="1" ht="12.75">
      <c r="A166" s="2"/>
      <c r="B166" s="57" t="s">
        <v>74</v>
      </c>
      <c r="C166" s="45"/>
      <c r="D166" s="11"/>
      <c r="E166" s="12">
        <f>E165</f>
        <v>124700</v>
      </c>
      <c r="F166" s="12">
        <f>F165</f>
        <v>124700</v>
      </c>
      <c r="G166" s="12">
        <f>G165</f>
        <v>124700</v>
      </c>
      <c r="H166" s="28"/>
      <c r="I166" s="12">
        <f aca="true" t="shared" si="46" ref="I166:O166">I165</f>
        <v>124700</v>
      </c>
      <c r="J166" s="12">
        <f t="shared" si="46"/>
        <v>0</v>
      </c>
      <c r="K166" s="12">
        <f t="shared" si="46"/>
        <v>0</v>
      </c>
      <c r="L166" s="12">
        <f t="shared" si="46"/>
        <v>0</v>
      </c>
      <c r="M166" s="12">
        <f t="shared" si="46"/>
        <v>0</v>
      </c>
      <c r="N166" s="12">
        <f t="shared" si="46"/>
        <v>0</v>
      </c>
      <c r="O166" s="12">
        <f t="shared" si="46"/>
        <v>0</v>
      </c>
    </row>
    <row r="167" spans="1:15" s="15" customFormat="1" ht="12" customHeight="1">
      <c r="A167" s="2"/>
      <c r="B167" s="6"/>
      <c r="C167" s="45"/>
      <c r="D167" s="11" t="e">
        <f>#REF!+L167+N167+H167</f>
        <v>#REF!</v>
      </c>
      <c r="E167" s="11">
        <f>G167+N167+J167+L167</f>
        <v>0</v>
      </c>
      <c r="F167" s="11"/>
      <c r="G167" s="19"/>
      <c r="H167" s="19"/>
      <c r="I167" s="19"/>
      <c r="J167" s="19"/>
      <c r="K167" s="19"/>
      <c r="L167" s="19"/>
      <c r="M167" s="19"/>
      <c r="N167" s="11"/>
      <c r="O167" s="40"/>
    </row>
    <row r="168" spans="1:15" s="17" customFormat="1" ht="12.75">
      <c r="A168" s="2"/>
      <c r="B168" s="29" t="s">
        <v>43</v>
      </c>
      <c r="C168" s="45"/>
      <c r="D168" s="11" t="e">
        <f>#REF!+L168+N168+H168</f>
        <v>#REF!</v>
      </c>
      <c r="E168" s="12">
        <f>E169</f>
        <v>20145</v>
      </c>
      <c r="F168" s="12">
        <f>F169</f>
        <v>20137</v>
      </c>
      <c r="G168" s="12">
        <f>G169</f>
        <v>0</v>
      </c>
      <c r="H168" s="28"/>
      <c r="I168" s="12">
        <f aca="true" t="shared" si="47" ref="I168:O168">I169</f>
        <v>0</v>
      </c>
      <c r="J168" s="12">
        <f t="shared" si="47"/>
        <v>0</v>
      </c>
      <c r="K168" s="12">
        <f t="shared" si="47"/>
        <v>0</v>
      </c>
      <c r="L168" s="12">
        <f t="shared" si="47"/>
        <v>20145</v>
      </c>
      <c r="M168" s="12">
        <f t="shared" si="47"/>
        <v>20137</v>
      </c>
      <c r="N168" s="12">
        <f t="shared" si="47"/>
        <v>0</v>
      </c>
      <c r="O168" s="12">
        <f t="shared" si="47"/>
        <v>0</v>
      </c>
    </row>
    <row r="169" spans="1:15" s="15" customFormat="1" ht="24">
      <c r="A169" s="2">
        <v>1</v>
      </c>
      <c r="B169" s="6" t="s">
        <v>44</v>
      </c>
      <c r="C169" s="45">
        <v>5203</v>
      </c>
      <c r="D169" s="11" t="e">
        <f>#REF!+L169+N169+H169</f>
        <v>#REF!</v>
      </c>
      <c r="E169" s="11">
        <v>20145</v>
      </c>
      <c r="F169" s="11">
        <f>I169+K169+M169+O169</f>
        <v>20137</v>
      </c>
      <c r="G169" s="19"/>
      <c r="H169" s="19"/>
      <c r="I169" s="19"/>
      <c r="J169" s="19"/>
      <c r="K169" s="19"/>
      <c r="L169" s="11">
        <v>20145</v>
      </c>
      <c r="M169" s="11">
        <v>20137</v>
      </c>
      <c r="N169" s="11"/>
      <c r="O169" s="40"/>
    </row>
    <row r="170" spans="1:15" s="15" customFormat="1" ht="12.75">
      <c r="A170" s="2"/>
      <c r="B170" s="57" t="s">
        <v>73</v>
      </c>
      <c r="C170" s="45"/>
      <c r="D170" s="11" t="e">
        <f>#REF!+L170+N170+H170</f>
        <v>#REF!</v>
      </c>
      <c r="E170" s="12">
        <f>E169</f>
        <v>20145</v>
      </c>
      <c r="F170" s="12">
        <f>F169</f>
        <v>20137</v>
      </c>
      <c r="G170" s="12">
        <f>G169</f>
        <v>0</v>
      </c>
      <c r="H170" s="12"/>
      <c r="I170" s="12">
        <f aca="true" t="shared" si="48" ref="I170:O170">I169</f>
        <v>0</v>
      </c>
      <c r="J170" s="12">
        <f t="shared" si="48"/>
        <v>0</v>
      </c>
      <c r="K170" s="12">
        <f t="shared" si="48"/>
        <v>0</v>
      </c>
      <c r="L170" s="12">
        <f t="shared" si="48"/>
        <v>20145</v>
      </c>
      <c r="M170" s="12">
        <f t="shared" si="48"/>
        <v>20137</v>
      </c>
      <c r="N170" s="12">
        <f t="shared" si="48"/>
        <v>0</v>
      </c>
      <c r="O170" s="12">
        <f t="shared" si="48"/>
        <v>0</v>
      </c>
    </row>
    <row r="171" spans="1:15" s="14" customFormat="1" ht="12.75">
      <c r="A171" s="2"/>
      <c r="B171" s="6"/>
      <c r="C171" s="45"/>
      <c r="D171" s="11" t="e">
        <f>#REF!+L171+N171+H171</f>
        <v>#REF!</v>
      </c>
      <c r="E171" s="11">
        <f>G171+N171+L171+J171</f>
        <v>0</v>
      </c>
      <c r="F171" s="11"/>
      <c r="G171" s="19"/>
      <c r="H171" s="19"/>
      <c r="I171" s="19"/>
      <c r="J171" s="19"/>
      <c r="K171" s="19"/>
      <c r="L171" s="19"/>
      <c r="M171" s="19"/>
      <c r="N171" s="18"/>
      <c r="O171" s="8"/>
    </row>
    <row r="172" spans="1:15" s="13" customFormat="1" ht="16.5" customHeight="1">
      <c r="A172" s="2"/>
      <c r="B172" s="57" t="s">
        <v>3</v>
      </c>
      <c r="C172" s="24"/>
      <c r="D172" s="9" t="e">
        <f>D9+#REF!+D28+#REF!+D82+D95+#REF!+#REF!</f>
        <v>#REF!</v>
      </c>
      <c r="E172" s="9">
        <f>G172+J172+L172+N172</f>
        <v>1390868</v>
      </c>
      <c r="F172" s="9">
        <f>I172+K172+M172+O172</f>
        <v>1301889</v>
      </c>
      <c r="G172" s="9">
        <f>G177+G178+G179+G180</f>
        <v>280000</v>
      </c>
      <c r="H172" s="9" t="e">
        <f>H9+#REF!+H28+#REF!+H82+H95+#REF!+#REF!</f>
        <v>#REF!</v>
      </c>
      <c r="I172" s="9">
        <f aca="true" t="shared" si="49" ref="I172:N172">I177+I178+I179+I180</f>
        <v>280000</v>
      </c>
      <c r="J172" s="9">
        <f t="shared" si="49"/>
        <v>134139</v>
      </c>
      <c r="K172" s="9">
        <f t="shared" si="49"/>
        <v>104356</v>
      </c>
      <c r="L172" s="9">
        <f t="shared" si="49"/>
        <v>469650</v>
      </c>
      <c r="M172" s="9">
        <f>M177+M178+M179+M180</f>
        <v>410454</v>
      </c>
      <c r="N172" s="9">
        <f t="shared" si="49"/>
        <v>507079</v>
      </c>
      <c r="O172" s="9">
        <f>O177+O178+O179+O180</f>
        <v>507079</v>
      </c>
    </row>
    <row r="173" spans="1:15" s="13" customFormat="1" ht="16.5" customHeight="1">
      <c r="A173" s="2"/>
      <c r="B173" s="57"/>
      <c r="C173" s="2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s="13" customFormat="1" ht="16.5" customHeight="1">
      <c r="A174" s="2"/>
      <c r="B174" s="57"/>
      <c r="C174" s="2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42"/>
    </row>
    <row r="175" spans="1:15" s="13" customFormat="1" ht="16.5" customHeight="1">
      <c r="A175" s="2"/>
      <c r="B175" s="57"/>
      <c r="C175" s="2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42"/>
    </row>
    <row r="176" spans="1:15" s="15" customFormat="1" ht="15.75">
      <c r="A176" s="2"/>
      <c r="B176" s="58" t="s">
        <v>72</v>
      </c>
      <c r="C176" s="52"/>
      <c r="D176" s="11"/>
      <c r="E176" s="12">
        <f>E177+E178+E179+E180</f>
        <v>1390868</v>
      </c>
      <c r="F176" s="12">
        <f>F177+F178+F179+F180</f>
        <v>1301889</v>
      </c>
      <c r="G176" s="12">
        <f>G177+G178+G179+G180</f>
        <v>280000</v>
      </c>
      <c r="H176" s="12"/>
      <c r="I176" s="12">
        <f aca="true" t="shared" si="50" ref="I176:N176">I177+I178+I179+I180</f>
        <v>280000</v>
      </c>
      <c r="J176" s="12">
        <f t="shared" si="50"/>
        <v>134139</v>
      </c>
      <c r="K176" s="12">
        <f t="shared" si="50"/>
        <v>104356</v>
      </c>
      <c r="L176" s="12">
        <f t="shared" si="50"/>
        <v>469650</v>
      </c>
      <c r="M176" s="12">
        <f t="shared" si="50"/>
        <v>410454</v>
      </c>
      <c r="N176" s="12">
        <f t="shared" si="50"/>
        <v>507079</v>
      </c>
      <c r="O176" s="12">
        <f>O177+O178+O179+O180</f>
        <v>507079</v>
      </c>
    </row>
    <row r="177" spans="1:15" s="14" customFormat="1" ht="15" customHeight="1">
      <c r="A177" s="2"/>
      <c r="B177" s="59" t="s">
        <v>67</v>
      </c>
      <c r="C177" s="24"/>
      <c r="D177" s="9" t="e">
        <f>#REF!+D70+#REF!+#REF!+#REF!+#REF!+D85</f>
        <v>#REF!</v>
      </c>
      <c r="E177" s="9">
        <f>E85+E114+E166+E104+E78+E143+E151</f>
        <v>414055</v>
      </c>
      <c r="F177" s="9">
        <f>F85+F114+F166+F104+F78+F143+F151</f>
        <v>396429</v>
      </c>
      <c r="G177" s="9">
        <f>G85+G114+G166+G104+G78+G143+G151</f>
        <v>280000</v>
      </c>
      <c r="H177" s="9"/>
      <c r="I177" s="9">
        <f aca="true" t="shared" si="51" ref="I177:O177">I85+I114+I166+I104+I78+I143+I151</f>
        <v>280000</v>
      </c>
      <c r="J177" s="9">
        <f t="shared" si="51"/>
        <v>0</v>
      </c>
      <c r="K177" s="9">
        <f t="shared" si="51"/>
        <v>0</v>
      </c>
      <c r="L177" s="9">
        <f t="shared" si="51"/>
        <v>134055</v>
      </c>
      <c r="M177" s="9">
        <f t="shared" si="51"/>
        <v>116429</v>
      </c>
      <c r="N177" s="9">
        <f t="shared" si="51"/>
        <v>0</v>
      </c>
      <c r="O177" s="9">
        <f t="shared" si="51"/>
        <v>0</v>
      </c>
    </row>
    <row r="178" spans="1:15" s="14" customFormat="1" ht="15" customHeight="1">
      <c r="A178" s="2"/>
      <c r="B178" s="59" t="s">
        <v>68</v>
      </c>
      <c r="C178" s="24"/>
      <c r="D178" s="9" t="e">
        <f>#REF!+#REF!+#REF!+#REF!+#REF!+#REF!+#REF!+D20</f>
        <v>#REF!</v>
      </c>
      <c r="E178" s="9">
        <f>E20+E98+E115+E125+E157+E161+E170+E152+E90+E26+E70+E79+E94+E136+E43+E144+E105</f>
        <v>913394</v>
      </c>
      <c r="F178" s="9">
        <f>F20+F98+F115+F125+F157+F161+F170+F152+F90+F26+F70+F79+F94+F136+F43+F144+F105</f>
        <v>873059</v>
      </c>
      <c r="G178" s="9">
        <f>G20+G98+G115+G125+G157+G161+G170+G152+G90+G26+G70+G79+G94+G136+G43+G144+G105</f>
        <v>0</v>
      </c>
      <c r="H178" s="9"/>
      <c r="I178" s="9">
        <f aca="true" t="shared" si="52" ref="I178:N178">I20+I98+I115+I125+I157+I161+I170+I152+I90+I26+I70+I79+I94+I136+I43+I144+I105</f>
        <v>0</v>
      </c>
      <c r="J178" s="9">
        <f t="shared" si="52"/>
        <v>129359</v>
      </c>
      <c r="K178" s="9">
        <f t="shared" si="52"/>
        <v>99679</v>
      </c>
      <c r="L178" s="9">
        <f t="shared" si="52"/>
        <v>276956</v>
      </c>
      <c r="M178" s="9">
        <f t="shared" si="52"/>
        <v>266301</v>
      </c>
      <c r="N178" s="9">
        <f t="shared" si="52"/>
        <v>507079</v>
      </c>
      <c r="O178" s="9">
        <f>O20+O98+O115+O125+O157+O161+O170+O152+O90+O26+O70+O79+O94+O43+O144+O105+O130</f>
        <v>507079</v>
      </c>
    </row>
    <row r="179" spans="1:15" s="14" customFormat="1" ht="15" customHeight="1">
      <c r="A179" s="2"/>
      <c r="B179" s="59" t="s">
        <v>69</v>
      </c>
      <c r="C179" s="24"/>
      <c r="D179" s="9" t="e">
        <f>#REF!+#REF!+D21</f>
        <v>#REF!</v>
      </c>
      <c r="E179" s="9">
        <f>E21+E44+E71+E80</f>
        <v>18419</v>
      </c>
      <c r="F179" s="9">
        <f>F21+F44+F71+F80</f>
        <v>18212</v>
      </c>
      <c r="G179" s="9">
        <f>G21+G44+G71+G80</f>
        <v>0</v>
      </c>
      <c r="H179" s="9"/>
      <c r="I179" s="9">
        <f aca="true" t="shared" si="53" ref="I179:O179">I21+I44+I71+I80</f>
        <v>0</v>
      </c>
      <c r="J179" s="9">
        <f t="shared" si="53"/>
        <v>4780</v>
      </c>
      <c r="K179" s="9">
        <f t="shared" si="53"/>
        <v>4677</v>
      </c>
      <c r="L179" s="9">
        <f t="shared" si="53"/>
        <v>13639</v>
      </c>
      <c r="M179" s="9">
        <f t="shared" si="53"/>
        <v>13535</v>
      </c>
      <c r="N179" s="9">
        <f t="shared" si="53"/>
        <v>0</v>
      </c>
      <c r="O179" s="9">
        <f t="shared" si="53"/>
        <v>0</v>
      </c>
    </row>
    <row r="180" spans="1:15" s="14" customFormat="1" ht="15" customHeight="1">
      <c r="A180" s="2"/>
      <c r="B180" s="59" t="s">
        <v>70</v>
      </c>
      <c r="C180" s="24"/>
      <c r="D180" s="9" t="e">
        <f>#REF!+#REF!</f>
        <v>#REF!</v>
      </c>
      <c r="E180" s="9">
        <f>E126</f>
        <v>45000</v>
      </c>
      <c r="F180" s="9">
        <f>F126</f>
        <v>14189</v>
      </c>
      <c r="G180" s="9">
        <f>G126</f>
        <v>0</v>
      </c>
      <c r="H180" s="9"/>
      <c r="I180" s="9">
        <f aca="true" t="shared" si="54" ref="I180:O180">I126</f>
        <v>0</v>
      </c>
      <c r="J180" s="9">
        <f t="shared" si="54"/>
        <v>0</v>
      </c>
      <c r="K180" s="9">
        <f t="shared" si="54"/>
        <v>0</v>
      </c>
      <c r="L180" s="9">
        <f t="shared" si="54"/>
        <v>45000</v>
      </c>
      <c r="M180" s="9">
        <f t="shared" si="54"/>
        <v>14189</v>
      </c>
      <c r="N180" s="9">
        <f>N126</f>
        <v>0</v>
      </c>
      <c r="O180" s="9">
        <f t="shared" si="54"/>
        <v>0</v>
      </c>
    </row>
    <row r="181" spans="1:15" s="14" customFormat="1" ht="15" customHeight="1">
      <c r="A181" s="2"/>
      <c r="B181" s="59"/>
      <c r="C181" s="2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8"/>
    </row>
    <row r="182" spans="1:15" s="14" customFormat="1" ht="13.5" customHeight="1">
      <c r="A182" s="2"/>
      <c r="B182" s="60" t="s">
        <v>71</v>
      </c>
      <c r="C182" s="24"/>
      <c r="D182" s="9"/>
      <c r="E182" s="9">
        <f>E183+E184+E185+E186+E187+E188+E189</f>
        <v>1390868</v>
      </c>
      <c r="F182" s="9">
        <f>F183+F184+F185+F186+F187+F188+F189</f>
        <v>1301889</v>
      </c>
      <c r="G182" s="9">
        <f>G183+G184+G185+G186+G187+G188+G189</f>
        <v>280000</v>
      </c>
      <c r="H182" s="9"/>
      <c r="I182" s="9">
        <f aca="true" t="shared" si="55" ref="I182:N182">I183+I184+I185+I186+I187+I188+I189</f>
        <v>280000</v>
      </c>
      <c r="J182" s="9">
        <f t="shared" si="55"/>
        <v>134139</v>
      </c>
      <c r="K182" s="9">
        <f t="shared" si="55"/>
        <v>104356</v>
      </c>
      <c r="L182" s="9">
        <f t="shared" si="55"/>
        <v>460115</v>
      </c>
      <c r="M182" s="9">
        <f t="shared" si="55"/>
        <v>410454</v>
      </c>
      <c r="N182" s="9">
        <f t="shared" si="55"/>
        <v>507079</v>
      </c>
      <c r="O182" s="9">
        <f>O183+O184+O185+O186+O187+O188+O189</f>
        <v>507079</v>
      </c>
    </row>
    <row r="183" spans="1:15" ht="11.25" customHeight="1">
      <c r="A183" s="2"/>
      <c r="B183" s="10" t="s">
        <v>4</v>
      </c>
      <c r="C183" s="36"/>
      <c r="D183" s="9" t="e">
        <f>D9</f>
        <v>#REF!</v>
      </c>
      <c r="E183" s="9">
        <f>E9</f>
        <v>49620</v>
      </c>
      <c r="F183" s="9">
        <f>F9</f>
        <v>45588</v>
      </c>
      <c r="G183" s="9">
        <f>G9</f>
        <v>0</v>
      </c>
      <c r="H183" s="9"/>
      <c r="I183" s="9">
        <f aca="true" t="shared" si="56" ref="I183:O183">I9</f>
        <v>0</v>
      </c>
      <c r="J183" s="9">
        <f t="shared" si="56"/>
        <v>0</v>
      </c>
      <c r="K183" s="9">
        <f t="shared" si="56"/>
        <v>0</v>
      </c>
      <c r="L183" s="9">
        <f t="shared" si="56"/>
        <v>49620</v>
      </c>
      <c r="M183" s="9">
        <f t="shared" si="56"/>
        <v>45588</v>
      </c>
      <c r="N183" s="9">
        <f t="shared" si="56"/>
        <v>0</v>
      </c>
      <c r="O183" s="9">
        <f t="shared" si="56"/>
        <v>0</v>
      </c>
    </row>
    <row r="184" spans="1:15" ht="11.25" customHeight="1">
      <c r="A184" s="2"/>
      <c r="B184" s="10" t="s">
        <v>55</v>
      </c>
      <c r="C184" s="36"/>
      <c r="D184" s="9"/>
      <c r="E184" s="9">
        <f>E23</f>
        <v>900</v>
      </c>
      <c r="F184" s="9">
        <f>F23</f>
        <v>0</v>
      </c>
      <c r="G184" s="9">
        <f>G23</f>
        <v>0</v>
      </c>
      <c r="H184" s="9"/>
      <c r="I184" s="9">
        <f aca="true" t="shared" si="57" ref="I184:O184">I23</f>
        <v>0</v>
      </c>
      <c r="J184" s="9">
        <f t="shared" si="57"/>
        <v>900</v>
      </c>
      <c r="K184" s="9">
        <f t="shared" si="57"/>
        <v>0</v>
      </c>
      <c r="L184" s="9">
        <f t="shared" si="57"/>
        <v>0</v>
      </c>
      <c r="M184" s="9">
        <f t="shared" si="57"/>
        <v>0</v>
      </c>
      <c r="N184" s="9">
        <f t="shared" si="57"/>
        <v>0</v>
      </c>
      <c r="O184" s="9">
        <f t="shared" si="57"/>
        <v>0</v>
      </c>
    </row>
    <row r="185" spans="1:15" ht="12">
      <c r="A185" s="2"/>
      <c r="B185" s="10" t="s">
        <v>5</v>
      </c>
      <c r="C185" s="36"/>
      <c r="D185" s="9" t="e">
        <f>D28</f>
        <v>#REF!</v>
      </c>
      <c r="E185" s="9">
        <f>E28</f>
        <v>166239</v>
      </c>
      <c r="F185" s="9">
        <f>F28</f>
        <v>141204</v>
      </c>
      <c r="G185" s="9">
        <f>G28</f>
        <v>0</v>
      </c>
      <c r="H185" s="9"/>
      <c r="I185" s="9">
        <f aca="true" t="shared" si="58" ref="I185:O185">I28</f>
        <v>0</v>
      </c>
      <c r="J185" s="9">
        <f t="shared" si="58"/>
        <v>127739</v>
      </c>
      <c r="K185" s="9">
        <f t="shared" si="58"/>
        <v>102807</v>
      </c>
      <c r="L185" s="9">
        <f t="shared" si="58"/>
        <v>38500</v>
      </c>
      <c r="M185" s="9">
        <f t="shared" si="58"/>
        <v>38397</v>
      </c>
      <c r="N185" s="9">
        <f t="shared" si="58"/>
        <v>0</v>
      </c>
      <c r="O185" s="9">
        <f t="shared" si="58"/>
        <v>0</v>
      </c>
    </row>
    <row r="186" spans="1:15" ht="12">
      <c r="A186" s="2"/>
      <c r="B186" s="10" t="s">
        <v>6</v>
      </c>
      <c r="C186" s="36"/>
      <c r="D186" s="9" t="e">
        <f>D82</f>
        <v>#REF!</v>
      </c>
      <c r="E186" s="9">
        <f>E82</f>
        <v>33195</v>
      </c>
      <c r="F186" s="9">
        <f>F82</f>
        <v>29238</v>
      </c>
      <c r="G186" s="9">
        <f>G82</f>
        <v>0</v>
      </c>
      <c r="H186" s="9"/>
      <c r="I186" s="9">
        <f aca="true" t="shared" si="59" ref="I186:O186">I82</f>
        <v>0</v>
      </c>
      <c r="J186" s="9">
        <f t="shared" si="59"/>
        <v>5500</v>
      </c>
      <c r="K186" s="9">
        <f t="shared" si="59"/>
        <v>1549</v>
      </c>
      <c r="L186" s="9">
        <f t="shared" si="59"/>
        <v>18160</v>
      </c>
      <c r="M186" s="9">
        <f t="shared" si="59"/>
        <v>27689</v>
      </c>
      <c r="N186" s="9">
        <f t="shared" si="59"/>
        <v>0</v>
      </c>
      <c r="O186" s="9">
        <f t="shared" si="59"/>
        <v>0</v>
      </c>
    </row>
    <row r="187" spans="1:15" ht="12">
      <c r="A187" s="2"/>
      <c r="B187" s="10" t="s">
        <v>7</v>
      </c>
      <c r="C187" s="36"/>
      <c r="D187" s="9" t="e">
        <f>D95</f>
        <v>#REF!</v>
      </c>
      <c r="E187" s="9">
        <f>E95</f>
        <v>893554</v>
      </c>
      <c r="F187" s="9">
        <f>F95</f>
        <v>859662</v>
      </c>
      <c r="G187" s="9">
        <f>G95</f>
        <v>155300</v>
      </c>
      <c r="H187" s="9"/>
      <c r="I187" s="9">
        <f aca="true" t="shared" si="60" ref="I187:N187">I95</f>
        <v>155300</v>
      </c>
      <c r="J187" s="9">
        <f t="shared" si="60"/>
        <v>0</v>
      </c>
      <c r="K187" s="9">
        <f t="shared" si="60"/>
        <v>0</v>
      </c>
      <c r="L187" s="9">
        <f t="shared" si="60"/>
        <v>231175</v>
      </c>
      <c r="M187" s="9">
        <f t="shared" si="60"/>
        <v>197283</v>
      </c>
      <c r="N187" s="9">
        <f t="shared" si="60"/>
        <v>507079</v>
      </c>
      <c r="O187" s="9">
        <f>O29+O109+O126+O166+O170+O181+O161+O95+O37+O79+O88+O52+O155</f>
        <v>507079</v>
      </c>
    </row>
    <row r="188" spans="1:15" ht="12">
      <c r="A188" s="2"/>
      <c r="B188" s="10" t="s">
        <v>8</v>
      </c>
      <c r="C188" s="36"/>
      <c r="D188" s="9" t="e">
        <f>#REF!</f>
        <v>#REF!</v>
      </c>
      <c r="E188" s="9">
        <f>E138</f>
        <v>102515</v>
      </c>
      <c r="F188" s="9">
        <f>F138</f>
        <v>81360</v>
      </c>
      <c r="G188" s="9">
        <f>G138</f>
        <v>0</v>
      </c>
      <c r="H188" s="9"/>
      <c r="I188" s="9">
        <f aca="true" t="shared" si="61" ref="I188:N188">I138</f>
        <v>0</v>
      </c>
      <c r="J188" s="9">
        <f t="shared" si="61"/>
        <v>0</v>
      </c>
      <c r="K188" s="9">
        <f t="shared" si="61"/>
        <v>0</v>
      </c>
      <c r="L188" s="9">
        <f t="shared" si="61"/>
        <v>102515</v>
      </c>
      <c r="M188" s="9">
        <f t="shared" si="61"/>
        <v>81360</v>
      </c>
      <c r="N188" s="9">
        <f t="shared" si="61"/>
        <v>0</v>
      </c>
      <c r="O188" s="9"/>
    </row>
    <row r="189" spans="1:15" ht="12">
      <c r="A189" s="2"/>
      <c r="B189" s="10" t="s">
        <v>9</v>
      </c>
      <c r="C189" s="36"/>
      <c r="D189" s="9" t="e">
        <f>#REF!</f>
        <v>#REF!</v>
      </c>
      <c r="E189" s="9">
        <f>E163</f>
        <v>144845</v>
      </c>
      <c r="F189" s="9">
        <f>F163</f>
        <v>144837</v>
      </c>
      <c r="G189" s="9">
        <f>G163</f>
        <v>124700</v>
      </c>
      <c r="H189" s="9"/>
      <c r="I189" s="9">
        <f aca="true" t="shared" si="62" ref="I189:O189">I163</f>
        <v>124700</v>
      </c>
      <c r="J189" s="9">
        <f t="shared" si="62"/>
        <v>0</v>
      </c>
      <c r="K189" s="9">
        <f t="shared" si="62"/>
        <v>0</v>
      </c>
      <c r="L189" s="9">
        <f t="shared" si="62"/>
        <v>20145</v>
      </c>
      <c r="M189" s="9">
        <f t="shared" si="62"/>
        <v>20137</v>
      </c>
      <c r="N189" s="9">
        <f t="shared" si="62"/>
        <v>0</v>
      </c>
      <c r="O189" s="9">
        <f t="shared" si="62"/>
        <v>0</v>
      </c>
    </row>
    <row r="190" ht="12">
      <c r="N190" s="7"/>
    </row>
    <row r="191" spans="2:8" ht="12">
      <c r="B191" s="62" t="s">
        <v>86</v>
      </c>
      <c r="H191" s="1" t="s">
        <v>12</v>
      </c>
    </row>
    <row r="192" ht="12">
      <c r="B192" s="63" t="s">
        <v>87</v>
      </c>
    </row>
    <row r="193" ht="12">
      <c r="B193" s="62"/>
    </row>
    <row r="194" ht="12">
      <c r="B194" s="62"/>
    </row>
    <row r="195" spans="2:10" ht="12">
      <c r="B195" s="63"/>
      <c r="J195" s="7"/>
    </row>
    <row r="196" ht="12">
      <c r="F196" s="7"/>
    </row>
    <row r="197" ht="12">
      <c r="F197" s="7"/>
    </row>
    <row r="198" ht="12">
      <c r="F198" s="7"/>
    </row>
    <row r="199" ht="12">
      <c r="F199" s="7"/>
    </row>
    <row r="200" ht="12">
      <c r="F200" s="7"/>
    </row>
  </sheetData>
  <sheetProtection/>
  <mergeCells count="14">
    <mergeCell ref="D5:F6"/>
    <mergeCell ref="G5:I6"/>
    <mergeCell ref="A3:N3"/>
    <mergeCell ref="A4:N4"/>
    <mergeCell ref="J6:K6"/>
    <mergeCell ref="L6:M6"/>
    <mergeCell ref="N6:O6"/>
    <mergeCell ref="J5:O5"/>
    <mergeCell ref="A1:A2"/>
    <mergeCell ref="B1:N1"/>
    <mergeCell ref="B2:N2"/>
    <mergeCell ref="A5:A7"/>
    <mergeCell ref="B5:B7"/>
    <mergeCell ref="C5:C7"/>
  </mergeCells>
  <printOptions/>
  <pageMargins left="0.16" right="0.16" top="0.2" bottom="0.16" header="0.15" footer="0.16"/>
  <pageSetup horizontalDpi="600" verticalDpi="600" orientation="landscape" paperSize="8" scale="87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Obstina Asenovgrad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zoo</cp:lastModifiedBy>
  <cp:lastPrinted>2015-01-15T08:14:24Z</cp:lastPrinted>
  <dcterms:created xsi:type="dcterms:W3CDTF">2006-02-20T07:36:49Z</dcterms:created>
  <dcterms:modified xsi:type="dcterms:W3CDTF">2015-04-02T12:50:02Z</dcterms:modified>
  <cp:category/>
  <cp:version/>
  <cp:contentType/>
  <cp:contentStatus/>
</cp:coreProperties>
</file>